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14"/>
  <workbookPr/>
  <mc:AlternateContent xmlns:mc="http://schemas.openxmlformats.org/markup-compatibility/2006">
    <mc:Choice Requires="x15">
      <x15ac:absPath xmlns:x15ac="http://schemas.microsoft.com/office/spreadsheetml/2010/11/ac" url="K:\2019 FP\CIAC Tax\"/>
    </mc:Choice>
  </mc:AlternateContent>
  <xr:revisionPtr revIDLastSave="0" documentId="11_9DBA7767734FE50BE806BB616A059E383EED0D7A" xr6:coauthVersionLast="45" xr6:coauthVersionMax="45" xr10:uidLastSave="{00000000-0000-0000-0000-000000000000}"/>
  <bookViews>
    <workbookView xWindow="0" yWindow="0" windowWidth="20490" windowHeight="7020" xr2:uid="{00000000-000D-0000-FFFF-FFFF00000000}"/>
  </bookViews>
  <sheets>
    <sheet name="Project Data " sheetId="1" r:id="rId1"/>
    <sheet name="Large Devel 1" sheetId="6" r:id="rId2"/>
    <sheet name="Large Devel 2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8" i="1" l="1"/>
  <c r="Q27" i="7" l="1"/>
  <c r="O27" i="7"/>
  <c r="P27" i="7" s="1"/>
  <c r="R27" i="7" l="1"/>
  <c r="O25" i="7"/>
  <c r="P25" i="7" s="1"/>
  <c r="Q25" i="7"/>
  <c r="O26" i="7"/>
  <c r="Q26" i="7"/>
  <c r="O7" i="7"/>
  <c r="P7" i="7" s="1"/>
  <c r="Q7" i="7"/>
  <c r="O8" i="7"/>
  <c r="P8" i="7" s="1"/>
  <c r="Q8" i="7"/>
  <c r="P26" i="7" l="1"/>
  <c r="R26" i="7" s="1"/>
  <c r="R25" i="7"/>
  <c r="R7" i="7"/>
  <c r="R8" i="7"/>
  <c r="Q10" i="7"/>
  <c r="O17" i="7"/>
  <c r="P17" i="7" s="1"/>
  <c r="Q17" i="7"/>
  <c r="O18" i="7"/>
  <c r="P18" i="7" s="1"/>
  <c r="Q18" i="7"/>
  <c r="O19" i="7"/>
  <c r="P19" i="7" s="1"/>
  <c r="Q19" i="7"/>
  <c r="O20" i="7"/>
  <c r="P20" i="7" s="1"/>
  <c r="Q20" i="7"/>
  <c r="O21" i="7"/>
  <c r="P21" i="7" s="1"/>
  <c r="Q21" i="7"/>
  <c r="O22" i="7"/>
  <c r="P22" i="7" s="1"/>
  <c r="Q22" i="7"/>
  <c r="Q24" i="7"/>
  <c r="O24" i="7"/>
  <c r="P24" i="7" s="1"/>
  <c r="Q16" i="7"/>
  <c r="O16" i="7"/>
  <c r="P16" i="7" s="1"/>
  <c r="Q15" i="7"/>
  <c r="O15" i="7"/>
  <c r="P15" i="7" s="1"/>
  <c r="Q14" i="7"/>
  <c r="O14" i="7"/>
  <c r="P14" i="7" s="1"/>
  <c r="Q13" i="7"/>
  <c r="O13" i="7"/>
  <c r="P13" i="7" s="1"/>
  <c r="Q12" i="7"/>
  <c r="O12" i="7"/>
  <c r="P12" i="7" s="1"/>
  <c r="Q11" i="7"/>
  <c r="O11" i="7"/>
  <c r="P11" i="7" s="1"/>
  <c r="O10" i="7"/>
  <c r="P10" i="7" s="1"/>
  <c r="Q9" i="7"/>
  <c r="O9" i="7"/>
  <c r="P9" i="7" s="1"/>
  <c r="Q19" i="6"/>
  <c r="Q18" i="6"/>
  <c r="Q17" i="6"/>
  <c r="Q9" i="6"/>
  <c r="Q10" i="6"/>
  <c r="Q11" i="6"/>
  <c r="Q12" i="6"/>
  <c r="Q13" i="6"/>
  <c r="Q14" i="6"/>
  <c r="Q15" i="6"/>
  <c r="Q8" i="6"/>
  <c r="Q7" i="6"/>
  <c r="Q11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28" i="1"/>
  <c r="Q30" i="1"/>
  <c r="Q31" i="1"/>
  <c r="Q33" i="1"/>
  <c r="Q32" i="1"/>
  <c r="Q34" i="1"/>
  <c r="Q35" i="1"/>
  <c r="Q37" i="1"/>
  <c r="Q47" i="1"/>
  <c r="Q38" i="1"/>
  <c r="Q40" i="1"/>
  <c r="Q36" i="1"/>
  <c r="Q39" i="1"/>
  <c r="Q42" i="1"/>
  <c r="Q51" i="1"/>
  <c r="Q48" i="1"/>
  <c r="Q44" i="1"/>
  <c r="Q43" i="1"/>
  <c r="Q41" i="1"/>
  <c r="Q45" i="1"/>
  <c r="Q46" i="1"/>
  <c r="Q56" i="1"/>
  <c r="Q49" i="1"/>
  <c r="Q52" i="1"/>
  <c r="Q53" i="1"/>
  <c r="Q50" i="1"/>
  <c r="Q54" i="1"/>
  <c r="Q57" i="1"/>
  <c r="Q55" i="1"/>
  <c r="Q58" i="1"/>
  <c r="Q59" i="1"/>
  <c r="Q66" i="1"/>
  <c r="Q61" i="1"/>
  <c r="Q60" i="1"/>
  <c r="Q62" i="1"/>
  <c r="Q63" i="1"/>
  <c r="Q64" i="1"/>
  <c r="Q65" i="1"/>
  <c r="Q67" i="1"/>
  <c r="Q68" i="1"/>
  <c r="Q69" i="1"/>
  <c r="Q70" i="1"/>
  <c r="Q72" i="1"/>
  <c r="Q71" i="1"/>
  <c r="Q73" i="1"/>
  <c r="Q74" i="1"/>
  <c r="Q75" i="1"/>
  <c r="Q77" i="1"/>
  <c r="Q76" i="1"/>
  <c r="Q78" i="1"/>
  <c r="Q79" i="1"/>
  <c r="Q81" i="1"/>
  <c r="Q82" i="1"/>
  <c r="Q83" i="1"/>
  <c r="Q84" i="1"/>
  <c r="Q85" i="1"/>
  <c r="Q88" i="1"/>
  <c r="Q86" i="1"/>
  <c r="Q87" i="1"/>
  <c r="Q89" i="1"/>
  <c r="Q91" i="1"/>
  <c r="Q90" i="1"/>
  <c r="Q92" i="1"/>
  <c r="Q94" i="1"/>
  <c r="Q93" i="1"/>
  <c r="Q80" i="1"/>
  <c r="Q96" i="1"/>
  <c r="Q97" i="1"/>
  <c r="Q95" i="1"/>
  <c r="Q98" i="1"/>
  <c r="Q99" i="1"/>
  <c r="Q100" i="1"/>
  <c r="Q101" i="1"/>
  <c r="Q102" i="1"/>
  <c r="Q103" i="1"/>
  <c r="Q104" i="1"/>
  <c r="Q105" i="1"/>
  <c r="Q106" i="1"/>
  <c r="Q108" i="1"/>
  <c r="Q107" i="1"/>
  <c r="Q109" i="1"/>
  <c r="Q110" i="1"/>
  <c r="Q111" i="1"/>
  <c r="Q112" i="1"/>
  <c r="Q114" i="1"/>
  <c r="Q115" i="1"/>
  <c r="Q113" i="1"/>
  <c r="Q116" i="1"/>
  <c r="Q118" i="1"/>
  <c r="Q119" i="1"/>
  <c r="Q117" i="1"/>
  <c r="Q121" i="1"/>
  <c r="Q120" i="1"/>
  <c r="Q122" i="1"/>
  <c r="Q123" i="1"/>
  <c r="Q124" i="1"/>
  <c r="Q125" i="1"/>
  <c r="Q127" i="1"/>
  <c r="Q129" i="1"/>
  <c r="Q128" i="1"/>
  <c r="Q126" i="1"/>
  <c r="Q131" i="1"/>
  <c r="Q130" i="1"/>
  <c r="Q132" i="1"/>
  <c r="Q133" i="1"/>
  <c r="Q134" i="1"/>
  <c r="Q135" i="1"/>
  <c r="Q136" i="1"/>
  <c r="Q140" i="1"/>
  <c r="Q137" i="1"/>
  <c r="Q139" i="1"/>
  <c r="Q143" i="1"/>
  <c r="Q144" i="1"/>
  <c r="Q142" i="1"/>
  <c r="Q138" i="1"/>
  <c r="Q145" i="1"/>
  <c r="Q146" i="1"/>
  <c r="Q141" i="1"/>
  <c r="Q147" i="1"/>
  <c r="Q149" i="1"/>
  <c r="Q148" i="1"/>
  <c r="Q150" i="1"/>
  <c r="Q151" i="1"/>
  <c r="Q152" i="1"/>
  <c r="Q153" i="1"/>
  <c r="Q154" i="1"/>
  <c r="Q156" i="1"/>
  <c r="Q155" i="1"/>
  <c r="Q157" i="1"/>
  <c r="Q158" i="1"/>
  <c r="Q159" i="1"/>
  <c r="Q160" i="1"/>
  <c r="Q161" i="1"/>
  <c r="Q162" i="1"/>
  <c r="Q163" i="1"/>
  <c r="Q165" i="1"/>
  <c r="Q167" i="1"/>
  <c r="Q164" i="1"/>
  <c r="Q171" i="1"/>
  <c r="Q168" i="1"/>
  <c r="Q173" i="1"/>
  <c r="Q174" i="1"/>
  <c r="Q172" i="1"/>
  <c r="Q170" i="1"/>
  <c r="Q169" i="1"/>
  <c r="Q175" i="1"/>
  <c r="Q177" i="1"/>
  <c r="Q178" i="1"/>
  <c r="Q180" i="1"/>
  <c r="Q182" i="1"/>
  <c r="Q183" i="1"/>
  <c r="Q181" i="1"/>
  <c r="Q179" i="1"/>
  <c r="Q184" i="1"/>
  <c r="Q176" i="1"/>
  <c r="Q185" i="1"/>
  <c r="Q186" i="1"/>
  <c r="Q188" i="1"/>
  <c r="Q187" i="1"/>
  <c r="Q190" i="1"/>
  <c r="Q191" i="1"/>
  <c r="Q192" i="1"/>
  <c r="Q193" i="1"/>
  <c r="Q189" i="1"/>
  <c r="Q194" i="1"/>
  <c r="Q195" i="1"/>
  <c r="Q196" i="1"/>
  <c r="Q197" i="1"/>
  <c r="Q198" i="1"/>
  <c r="Q200" i="1"/>
  <c r="Q201" i="1"/>
  <c r="Q166" i="1"/>
  <c r="Q199" i="1"/>
  <c r="Q202" i="1"/>
  <c r="Q203" i="1"/>
  <c r="Q204" i="1"/>
  <c r="Q205" i="1"/>
  <c r="Q206" i="1"/>
  <c r="Q207" i="1"/>
  <c r="Q208" i="1"/>
  <c r="Q9" i="1"/>
  <c r="Q8" i="1"/>
  <c r="R20" i="7" l="1"/>
  <c r="R18" i="7"/>
  <c r="R22" i="7"/>
  <c r="R21" i="7"/>
  <c r="R19" i="7"/>
  <c r="R17" i="7"/>
  <c r="R24" i="7"/>
  <c r="R11" i="7"/>
  <c r="R15" i="7"/>
  <c r="R10" i="7"/>
  <c r="R14" i="7"/>
  <c r="R9" i="7"/>
  <c r="R13" i="7"/>
  <c r="R12" i="7"/>
  <c r="R16" i="7"/>
  <c r="R29" i="7" l="1"/>
  <c r="O18" i="6"/>
  <c r="P18" i="6" s="1"/>
  <c r="O17" i="6"/>
  <c r="P17" i="6" s="1"/>
  <c r="C210" i="1"/>
  <c r="O19" i="6" l="1"/>
  <c r="P19" i="6" s="1"/>
  <c r="R19" i="6" l="1"/>
  <c r="R18" i="6"/>
  <c r="R17" i="6"/>
  <c r="O8" i="6"/>
  <c r="P8" i="6" s="1"/>
  <c r="O9" i="6"/>
  <c r="P9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7" i="6"/>
  <c r="P7" i="6" s="1"/>
  <c r="R9" i="6" l="1"/>
  <c r="R13" i="6"/>
  <c r="R14" i="6"/>
  <c r="R10" i="6"/>
  <c r="R15" i="6"/>
  <c r="R11" i="6"/>
  <c r="R12" i="6"/>
  <c r="R8" i="6"/>
  <c r="R7" i="6"/>
  <c r="C213" i="1"/>
  <c r="C212" i="1"/>
  <c r="C211" i="1"/>
  <c r="O80" i="1"/>
  <c r="P80" i="1" s="1"/>
  <c r="O29" i="1"/>
  <c r="P29" i="1" s="1"/>
  <c r="O191" i="1"/>
  <c r="P191" i="1" s="1"/>
  <c r="O119" i="1"/>
  <c r="P119" i="1" s="1"/>
  <c r="O88" i="1"/>
  <c r="P88" i="1" s="1"/>
  <c r="O169" i="1"/>
  <c r="P169" i="1" s="1"/>
  <c r="O160" i="1"/>
  <c r="P160" i="1" s="1"/>
  <c r="O36" i="1"/>
  <c r="P36" i="1" s="1"/>
  <c r="O146" i="1"/>
  <c r="P146" i="1" s="1"/>
  <c r="O23" i="1"/>
  <c r="P23" i="1" s="1"/>
  <c r="O11" i="1"/>
  <c r="P11" i="1" s="1"/>
  <c r="O156" i="1"/>
  <c r="P156" i="1" s="1"/>
  <c r="O22" i="1"/>
  <c r="P22" i="1" s="1"/>
  <c r="O18" i="1"/>
  <c r="P18" i="1" s="1"/>
  <c r="O195" i="1"/>
  <c r="P195" i="1" s="1"/>
  <c r="O33" i="1"/>
  <c r="P33" i="1" s="1"/>
  <c r="O78" i="1"/>
  <c r="P78" i="1" s="1"/>
  <c r="O63" i="1"/>
  <c r="P63" i="1" s="1"/>
  <c r="O76" i="1"/>
  <c r="P76" i="1" s="1"/>
  <c r="O205" i="1"/>
  <c r="P205" i="1" s="1"/>
  <c r="O202" i="1"/>
  <c r="P202" i="1" s="1"/>
  <c r="O176" i="1"/>
  <c r="P176" i="1" s="1"/>
  <c r="O69" i="1"/>
  <c r="P69" i="1" s="1"/>
  <c r="O184" i="1"/>
  <c r="P184" i="1" s="1"/>
  <c r="O194" i="1"/>
  <c r="P194" i="1" s="1"/>
  <c r="O159" i="1"/>
  <c r="P159" i="1" s="1"/>
  <c r="O117" i="1"/>
  <c r="P117" i="1" s="1"/>
  <c r="O145" i="1"/>
  <c r="P145" i="1" s="1"/>
  <c r="O92" i="1"/>
  <c r="P92" i="1" s="1"/>
  <c r="O199" i="1"/>
  <c r="P199" i="1" s="1"/>
  <c r="O208" i="1"/>
  <c r="P208" i="1" s="1"/>
  <c r="O168" i="1"/>
  <c r="P168" i="1" s="1"/>
  <c r="O27" i="1"/>
  <c r="P27" i="1" s="1"/>
  <c r="O34" i="1"/>
  <c r="P34" i="1" s="1"/>
  <c r="O15" i="1"/>
  <c r="P15" i="1" s="1"/>
  <c r="O175" i="1"/>
  <c r="P175" i="1" s="1"/>
  <c r="O180" i="1"/>
  <c r="P180" i="1" s="1"/>
  <c r="O190" i="1"/>
  <c r="P190" i="1" s="1"/>
  <c r="O127" i="1"/>
  <c r="P127" i="1" s="1"/>
  <c r="O116" i="1"/>
  <c r="P116" i="1" s="1"/>
  <c r="O120" i="1"/>
  <c r="P120" i="1" s="1"/>
  <c r="O93" i="1"/>
  <c r="P93" i="1" s="1"/>
  <c r="O94" i="1"/>
  <c r="P94" i="1" s="1"/>
  <c r="O128" i="1"/>
  <c r="P128" i="1" s="1"/>
  <c r="O101" i="1"/>
  <c r="P101" i="1" s="1"/>
  <c r="O72" i="1"/>
  <c r="P72" i="1" s="1"/>
  <c r="O182" i="1"/>
  <c r="P182" i="1" s="1"/>
  <c r="O134" i="1"/>
  <c r="P134" i="1" s="1"/>
  <c r="O25" i="1"/>
  <c r="P25" i="1" s="1"/>
  <c r="O26" i="1"/>
  <c r="P26" i="1" s="1"/>
  <c r="O16" i="1"/>
  <c r="P16" i="1" s="1"/>
  <c r="O65" i="1"/>
  <c r="P65" i="1" s="1"/>
  <c r="O67" i="1"/>
  <c r="P67" i="1" s="1"/>
  <c r="O103" i="1"/>
  <c r="P103" i="1" s="1"/>
  <c r="O108" i="1"/>
  <c r="P108" i="1" s="1"/>
  <c r="O62" i="1"/>
  <c r="P62" i="1" s="1"/>
  <c r="O74" i="1"/>
  <c r="P74" i="1" s="1"/>
  <c r="R62" i="1" l="1"/>
  <c r="R134" i="1"/>
  <c r="R116" i="1"/>
  <c r="R168" i="1"/>
  <c r="R184" i="1"/>
  <c r="R33" i="1"/>
  <c r="R36" i="1"/>
  <c r="R76" i="1"/>
  <c r="R15" i="1"/>
  <c r="R16" i="1"/>
  <c r="R94" i="1"/>
  <c r="R117" i="1"/>
  <c r="R11" i="1"/>
  <c r="R191" i="1"/>
  <c r="R21" i="6"/>
  <c r="R103" i="1"/>
  <c r="R26" i="1"/>
  <c r="R72" i="1"/>
  <c r="R93" i="1"/>
  <c r="R190" i="1"/>
  <c r="R34" i="1"/>
  <c r="R199" i="1"/>
  <c r="R159" i="1"/>
  <c r="R176" i="1"/>
  <c r="R63" i="1"/>
  <c r="R18" i="1"/>
  <c r="R23" i="1"/>
  <c r="R169" i="1"/>
  <c r="R29" i="1"/>
  <c r="R108" i="1"/>
  <c r="R182" i="1"/>
  <c r="R127" i="1"/>
  <c r="R208" i="1"/>
  <c r="R69" i="1"/>
  <c r="R195" i="1"/>
  <c r="R160" i="1"/>
  <c r="R128" i="1"/>
  <c r="R175" i="1"/>
  <c r="R145" i="1"/>
  <c r="R205" i="1"/>
  <c r="R156" i="1"/>
  <c r="R119" i="1"/>
  <c r="R65" i="1"/>
  <c r="R25" i="1"/>
  <c r="R101" i="1"/>
  <c r="R120" i="1"/>
  <c r="R180" i="1"/>
  <c r="R27" i="1"/>
  <c r="R92" i="1"/>
  <c r="R194" i="1"/>
  <c r="R202" i="1"/>
  <c r="R78" i="1"/>
  <c r="R22" i="1"/>
  <c r="R146" i="1"/>
  <c r="R88" i="1"/>
  <c r="R80" i="1"/>
  <c r="R67" i="1"/>
  <c r="O166" i="1"/>
  <c r="P166" i="1" s="1"/>
  <c r="O179" i="1" l="1"/>
  <c r="P179" i="1" s="1"/>
  <c r="O131" i="1"/>
  <c r="P131" i="1" s="1"/>
  <c r="O77" i="1"/>
  <c r="P77" i="1" s="1"/>
  <c r="O121" i="1"/>
  <c r="P121" i="1" s="1"/>
  <c r="O115" i="1"/>
  <c r="P115" i="1" s="1"/>
  <c r="O82" i="1"/>
  <c r="P82" i="1" s="1"/>
  <c r="O84" i="1"/>
  <c r="P84" i="1" s="1"/>
  <c r="O109" i="1"/>
  <c r="P109" i="1" s="1"/>
  <c r="O37" i="1"/>
  <c r="P37" i="1" s="1"/>
  <c r="O49" i="1"/>
  <c r="P49" i="1" s="1"/>
  <c r="O45" i="1"/>
  <c r="P45" i="1" s="1"/>
  <c r="O133" i="1"/>
  <c r="P133" i="1" s="1"/>
  <c r="O48" i="1"/>
  <c r="P48" i="1" s="1"/>
  <c r="O137" i="1"/>
  <c r="P137" i="1" s="1"/>
  <c r="O10" i="1"/>
  <c r="P10" i="1" s="1"/>
  <c r="O58" i="1"/>
  <c r="P58" i="1" s="1"/>
  <c r="O59" i="1"/>
  <c r="P59" i="1" s="1"/>
  <c r="O39" i="1"/>
  <c r="P39" i="1" s="1"/>
  <c r="O143" i="1"/>
  <c r="P143" i="1" s="1"/>
  <c r="O150" i="1"/>
  <c r="P150" i="1" s="1"/>
  <c r="O8" i="1"/>
  <c r="P8" i="1" s="1"/>
  <c r="O40" i="1"/>
  <c r="P40" i="1" s="1"/>
  <c r="O164" i="1"/>
  <c r="P164" i="1" s="1"/>
  <c r="O136" i="1"/>
  <c r="P136" i="1" s="1"/>
  <c r="O196" i="1"/>
  <c r="P196" i="1" s="1"/>
  <c r="O107" i="1"/>
  <c r="P107" i="1" s="1"/>
  <c r="O172" i="1"/>
  <c r="P172" i="1" s="1"/>
  <c r="O105" i="1"/>
  <c r="P105" i="1" s="1"/>
  <c r="O138" i="1"/>
  <c r="P138" i="1" s="1"/>
  <c r="O113" i="1"/>
  <c r="P113" i="1" s="1"/>
  <c r="O125" i="1"/>
  <c r="P125" i="1" s="1"/>
  <c r="O53" i="1"/>
  <c r="P53" i="1" s="1"/>
  <c r="O206" i="1"/>
  <c r="P206" i="1" s="1"/>
  <c r="O106" i="1"/>
  <c r="P106" i="1" s="1"/>
  <c r="O55" i="1"/>
  <c r="P55" i="1" s="1"/>
  <c r="O68" i="1"/>
  <c r="P68" i="1" s="1"/>
  <c r="O162" i="1"/>
  <c r="P162" i="1" s="1"/>
  <c r="O152" i="1"/>
  <c r="P152" i="1" s="1"/>
  <c r="O30" i="1"/>
  <c r="P30" i="1" s="1"/>
  <c r="O132" i="1"/>
  <c r="P132" i="1" s="1"/>
  <c r="O114" i="1"/>
  <c r="P114" i="1" s="1"/>
  <c r="O81" i="1"/>
  <c r="P81" i="1" s="1"/>
  <c r="O100" i="1"/>
  <c r="P100" i="1" s="1"/>
  <c r="O148" i="1"/>
  <c r="P148" i="1" s="1"/>
  <c r="O141" i="1"/>
  <c r="P141" i="1" s="1"/>
  <c r="O130" i="1"/>
  <c r="P130" i="1" s="1"/>
  <c r="O111" i="1"/>
  <c r="P111" i="1" s="1"/>
  <c r="O98" i="1"/>
  <c r="P98" i="1" s="1"/>
  <c r="O189" i="1"/>
  <c r="P189" i="1" s="1"/>
  <c r="O193" i="1"/>
  <c r="P193" i="1" s="1"/>
  <c r="O20" i="1"/>
  <c r="P20" i="1" s="1"/>
  <c r="O147" i="1"/>
  <c r="P147" i="1" s="1"/>
  <c r="O46" i="1"/>
  <c r="P46" i="1" s="1"/>
  <c r="O24" i="1"/>
  <c r="P24" i="1" s="1"/>
  <c r="O57" i="1"/>
  <c r="P57" i="1" s="1"/>
  <c r="P178" i="1"/>
  <c r="O142" i="1"/>
  <c r="P142" i="1" s="1"/>
  <c r="O79" i="1"/>
  <c r="P79" i="1" s="1"/>
  <c r="O52" i="1"/>
  <c r="P52" i="1" s="1"/>
  <c r="O61" i="1"/>
  <c r="P61" i="1" s="1"/>
  <c r="O122" i="1"/>
  <c r="P122" i="1" s="1"/>
  <c r="O70" i="1"/>
  <c r="P70" i="1" s="1"/>
  <c r="O144" i="1"/>
  <c r="P144" i="1" s="1"/>
  <c r="O83" i="1"/>
  <c r="P83" i="1" s="1"/>
  <c r="O102" i="1"/>
  <c r="P102" i="1" s="1"/>
  <c r="O163" i="1"/>
  <c r="P163" i="1" s="1"/>
  <c r="O38" i="1"/>
  <c r="P38" i="1" s="1"/>
  <c r="O28" i="1"/>
  <c r="P28" i="1" s="1"/>
  <c r="O186" i="1"/>
  <c r="P186" i="1" s="1"/>
  <c r="O60" i="1"/>
  <c r="P60" i="1" s="1"/>
  <c r="O56" i="1"/>
  <c r="P56" i="1" s="1"/>
  <c r="O87" i="1"/>
  <c r="P87" i="1" s="1"/>
  <c r="O21" i="1"/>
  <c r="P21" i="1" s="1"/>
  <c r="O17" i="1"/>
  <c r="P17" i="1" s="1"/>
  <c r="O126" i="1"/>
  <c r="P126" i="1" s="1"/>
  <c r="O129" i="1"/>
  <c r="P129" i="1" s="1"/>
  <c r="O110" i="1"/>
  <c r="P110" i="1" s="1"/>
  <c r="O66" i="1"/>
  <c r="P66" i="1" s="1"/>
  <c r="O75" i="1"/>
  <c r="P75" i="1" s="1"/>
  <c r="O198" i="1"/>
  <c r="P198" i="1" s="1"/>
  <c r="O64" i="1"/>
  <c r="P64" i="1" s="1"/>
  <c r="O153" i="1"/>
  <c r="P153" i="1" s="1"/>
  <c r="O54" i="1"/>
  <c r="P54" i="1" s="1"/>
  <c r="O35" i="1"/>
  <c r="P35" i="1" s="1"/>
  <c r="O158" i="1"/>
  <c r="P158" i="1" s="1"/>
  <c r="O170" i="1"/>
  <c r="P170" i="1" s="1"/>
  <c r="O123" i="1"/>
  <c r="P123" i="1" s="1"/>
  <c r="O187" i="1"/>
  <c r="P187" i="1" s="1"/>
  <c r="O155" i="1"/>
  <c r="P155" i="1" s="1"/>
  <c r="O173" i="1"/>
  <c r="P173" i="1" s="1"/>
  <c r="O174" i="1"/>
  <c r="P174" i="1" s="1"/>
  <c r="O13" i="1"/>
  <c r="P13" i="1" s="1"/>
  <c r="O149" i="1"/>
  <c r="P149" i="1" s="1"/>
  <c r="O165" i="1"/>
  <c r="P165" i="1" s="1"/>
  <c r="O154" i="1"/>
  <c r="P154" i="1" s="1"/>
  <c r="O41" i="1"/>
  <c r="P41" i="1" s="1"/>
  <c r="O50" i="1"/>
  <c r="P50" i="1" s="1"/>
  <c r="O85" i="1"/>
  <c r="P85" i="1" s="1"/>
  <c r="O12" i="1"/>
  <c r="P12" i="1" s="1"/>
  <c r="O104" i="1"/>
  <c r="P104" i="1" s="1"/>
  <c r="O167" i="1"/>
  <c r="P167" i="1" s="1"/>
  <c r="O181" i="1"/>
  <c r="P181" i="1" s="1"/>
  <c r="O139" i="1"/>
  <c r="P139" i="1" s="1"/>
  <c r="O124" i="1"/>
  <c r="P124" i="1" s="1"/>
  <c r="O91" i="1"/>
  <c r="P91" i="1" s="1"/>
  <c r="O43" i="1"/>
  <c r="P43" i="1" s="1"/>
  <c r="O140" i="1"/>
  <c r="P140" i="1" s="1"/>
  <c r="O157" i="1"/>
  <c r="P157" i="1" s="1"/>
  <c r="O14" i="1"/>
  <c r="P14" i="1" s="1"/>
  <c r="O42" i="1"/>
  <c r="P42" i="1" s="1"/>
  <c r="O44" i="1"/>
  <c r="P44" i="1" s="1"/>
  <c r="O201" i="1"/>
  <c r="P201" i="1" s="1"/>
  <c r="O192" i="1"/>
  <c r="P192" i="1" s="1"/>
  <c r="O183" i="1"/>
  <c r="P183" i="1" s="1"/>
  <c r="O97" i="1"/>
  <c r="P97" i="1" s="1"/>
  <c r="O90" i="1"/>
  <c r="P90" i="1" s="1"/>
  <c r="O177" i="1"/>
  <c r="P177" i="1" s="1"/>
  <c r="O200" i="1"/>
  <c r="P200" i="1" s="1"/>
  <c r="O171" i="1"/>
  <c r="P171" i="1" s="1"/>
  <c r="O99" i="1"/>
  <c r="P99" i="1" s="1"/>
  <c r="O185" i="1"/>
  <c r="P185" i="1" s="1"/>
  <c r="O51" i="1"/>
  <c r="P51" i="1" s="1"/>
  <c r="O203" i="1"/>
  <c r="P203" i="1" s="1"/>
  <c r="O86" i="1"/>
  <c r="P86" i="1" s="1"/>
  <c r="O19" i="1"/>
  <c r="P19" i="1" s="1"/>
  <c r="O95" i="1"/>
  <c r="P95" i="1" s="1"/>
  <c r="O9" i="1"/>
  <c r="P9" i="1" s="1"/>
  <c r="O118" i="1"/>
  <c r="P118" i="1" s="1"/>
  <c r="O161" i="1"/>
  <c r="P161" i="1" s="1"/>
  <c r="O31" i="1"/>
  <c r="P31" i="1" s="1"/>
  <c r="O204" i="1"/>
  <c r="P204" i="1" s="1"/>
  <c r="O135" i="1"/>
  <c r="P135" i="1" s="1"/>
  <c r="O32" i="1"/>
  <c r="P32" i="1" s="1"/>
  <c r="O207" i="1"/>
  <c r="P207" i="1" s="1"/>
  <c r="O71" i="1"/>
  <c r="P71" i="1" s="1"/>
  <c r="O197" i="1"/>
  <c r="P197" i="1" s="1"/>
  <c r="O112" i="1"/>
  <c r="P112" i="1" s="1"/>
  <c r="O89" i="1"/>
  <c r="P89" i="1" s="1"/>
  <c r="O188" i="1"/>
  <c r="P188" i="1" s="1"/>
  <c r="O47" i="1"/>
  <c r="P47" i="1" s="1"/>
  <c r="O151" i="1"/>
  <c r="P151" i="1" s="1"/>
  <c r="O96" i="1"/>
  <c r="P96" i="1" s="1"/>
  <c r="O73" i="1"/>
  <c r="P73" i="1" s="1"/>
  <c r="P210" i="1" l="1"/>
  <c r="P211" i="1"/>
  <c r="P212" i="1"/>
  <c r="Q213" i="1"/>
  <c r="O213" i="1"/>
  <c r="R8" i="1"/>
  <c r="O211" i="1"/>
  <c r="O210" i="1"/>
  <c r="O212" i="1"/>
  <c r="Q210" i="1"/>
  <c r="Q212" i="1"/>
  <c r="Q211" i="1"/>
  <c r="R28" i="1"/>
  <c r="R129" i="1"/>
  <c r="R87" i="1"/>
  <c r="R84" i="1"/>
  <c r="R121" i="1"/>
  <c r="R102" i="1"/>
  <c r="R142" i="1"/>
  <c r="R113" i="1"/>
  <c r="R118" i="1"/>
  <c r="R130" i="1"/>
  <c r="R107" i="1"/>
  <c r="R40" i="1"/>
  <c r="R122" i="1"/>
  <c r="R46" i="1"/>
  <c r="R197" i="1"/>
  <c r="R90" i="1"/>
  <c r="R181" i="1"/>
  <c r="R85" i="1"/>
  <c r="R165" i="1"/>
  <c r="R170" i="1"/>
  <c r="R75" i="1"/>
  <c r="R111" i="1"/>
  <c r="R100" i="1"/>
  <c r="R30" i="1"/>
  <c r="R55" i="1"/>
  <c r="R125" i="1"/>
  <c r="R172" i="1"/>
  <c r="R164" i="1"/>
  <c r="R143" i="1"/>
  <c r="R10" i="1"/>
  <c r="R9" i="1"/>
  <c r="R203" i="1"/>
  <c r="R171" i="1"/>
  <c r="R97" i="1"/>
  <c r="R44" i="1"/>
  <c r="R149" i="1"/>
  <c r="R155" i="1"/>
  <c r="R163" i="1"/>
  <c r="R70" i="1"/>
  <c r="R79" i="1"/>
  <c r="R24" i="1"/>
  <c r="R81" i="1"/>
  <c r="R152" i="1"/>
  <c r="R106" i="1"/>
  <c r="R99" i="1"/>
  <c r="R39" i="1"/>
  <c r="R137" i="1"/>
  <c r="R45" i="1"/>
  <c r="R135" i="1"/>
  <c r="R173" i="1"/>
  <c r="R86" i="1"/>
  <c r="R201" i="1"/>
  <c r="R54" i="1"/>
  <c r="R126" i="1"/>
  <c r="R56" i="1"/>
  <c r="R38" i="1"/>
  <c r="R144" i="1"/>
  <c r="R52" i="1"/>
  <c r="R57" i="1"/>
  <c r="R20" i="1"/>
  <c r="R109" i="1"/>
  <c r="R115" i="1"/>
  <c r="R179" i="1"/>
  <c r="R73" i="1"/>
  <c r="R47" i="1"/>
  <c r="R71" i="1"/>
  <c r="R204" i="1"/>
  <c r="R14" i="1"/>
  <c r="R91" i="1"/>
  <c r="R167" i="1"/>
  <c r="R50" i="1"/>
  <c r="R158" i="1"/>
  <c r="R153" i="1"/>
  <c r="R66" i="1"/>
  <c r="R60" i="1"/>
  <c r="R193" i="1"/>
  <c r="R43" i="1"/>
  <c r="R96" i="1"/>
  <c r="R151" i="1"/>
  <c r="R188" i="1"/>
  <c r="R112" i="1"/>
  <c r="R207" i="1"/>
  <c r="R31" i="1"/>
  <c r="R95" i="1"/>
  <c r="R51" i="1"/>
  <c r="R200" i="1"/>
  <c r="R183" i="1"/>
  <c r="R157" i="1"/>
  <c r="R124" i="1"/>
  <c r="R104" i="1"/>
  <c r="R41" i="1"/>
  <c r="R13" i="1"/>
  <c r="R187" i="1"/>
  <c r="R64" i="1"/>
  <c r="R110" i="1"/>
  <c r="R21" i="1"/>
  <c r="R186" i="1"/>
  <c r="R189" i="1"/>
  <c r="R141" i="1"/>
  <c r="R114" i="1"/>
  <c r="R162" i="1"/>
  <c r="R206" i="1"/>
  <c r="R138" i="1"/>
  <c r="R196" i="1"/>
  <c r="R59" i="1"/>
  <c r="R48" i="1"/>
  <c r="R49" i="1"/>
  <c r="R82" i="1"/>
  <c r="R77" i="1"/>
  <c r="R89" i="1"/>
  <c r="R32" i="1"/>
  <c r="R161" i="1"/>
  <c r="R19" i="1"/>
  <c r="R185" i="1"/>
  <c r="R177" i="1"/>
  <c r="R192" i="1"/>
  <c r="R42" i="1"/>
  <c r="R140" i="1"/>
  <c r="R139" i="1"/>
  <c r="R12" i="1"/>
  <c r="R154" i="1"/>
  <c r="R174" i="1"/>
  <c r="R123" i="1"/>
  <c r="R35" i="1"/>
  <c r="R198" i="1"/>
  <c r="R83" i="1"/>
  <c r="R61" i="1"/>
  <c r="R178" i="1"/>
  <c r="R147" i="1"/>
  <c r="R98" i="1"/>
  <c r="R132" i="1"/>
  <c r="R68" i="1"/>
  <c r="R53" i="1"/>
  <c r="R105" i="1"/>
  <c r="R136" i="1"/>
  <c r="R150" i="1"/>
  <c r="R133" i="1"/>
  <c r="R37" i="1"/>
  <c r="R166" i="1"/>
  <c r="R131" i="1"/>
  <c r="R148" i="1"/>
  <c r="R58" i="1"/>
  <c r="R17" i="1"/>
  <c r="P213" i="1" l="1"/>
  <c r="R74" i="1"/>
  <c r="R210" i="1" s="1"/>
  <c r="R214" i="1" l="1"/>
  <c r="R215" i="1"/>
  <c r="R213" i="1"/>
  <c r="R212" i="1"/>
  <c r="R211" i="1"/>
</calcChain>
</file>

<file path=xl/sharedStrings.xml><?xml version="1.0" encoding="utf-8"?>
<sst xmlns="http://schemas.openxmlformats.org/spreadsheetml/2006/main" count="363" uniqueCount="309">
  <si>
    <t>SUEZ Water Idaho</t>
  </si>
  <si>
    <t>Developer - Contributed Project Costs</t>
  </si>
  <si>
    <t>All Completed Developer Projects January 2016 - March 2020, as of May 2020</t>
  </si>
  <si>
    <t>Projects Sorted by:  Difference Between Annual Revenue and Revenue Requirement</t>
  </si>
  <si>
    <t>Project #</t>
  </si>
  <si>
    <t>Actual Project Cost (no tax included)</t>
  </si>
  <si>
    <t>3/4" Services</t>
  </si>
  <si>
    <t>1" Services</t>
  </si>
  <si>
    <t>2" Services</t>
  </si>
  <si>
    <t>2" Fire Service</t>
  </si>
  <si>
    <t>4" Services</t>
  </si>
  <si>
    <t>4" Fire Service</t>
  </si>
  <si>
    <t>6" Services</t>
  </si>
  <si>
    <t>6" Fire Service</t>
  </si>
  <si>
    <t>8" Services</t>
  </si>
  <si>
    <t>8" Fire Service</t>
  </si>
  <si>
    <t>Comments</t>
  </si>
  <si>
    <t>State and Federal Tax Amount (26.47%)</t>
  </si>
  <si>
    <t>Annual Revenue Requirement for S&amp;F Tax (9.31%)</t>
  </si>
  <si>
    <t>Calculated Annual Revenue</t>
  </si>
  <si>
    <t>Difference Between Annual Revenue and Revenue Requirement</t>
  </si>
  <si>
    <t>Background Information Used in Annual Revenue Calculation</t>
  </si>
  <si>
    <t>C16D324</t>
  </si>
  <si>
    <t>C18D319</t>
  </si>
  <si>
    <t>Information used to calculate Annual Revenue:</t>
  </si>
  <si>
    <t>C16D318</t>
  </si>
  <si>
    <t>2" or smaller domestic service - $370 average annual water bill (2019 average residential revenue)</t>
  </si>
  <si>
    <t>C18D348</t>
  </si>
  <si>
    <t>Larger (non-fire) services, used average bills from 2019 for existing services of the same size</t>
  </si>
  <si>
    <t>C17D360</t>
  </si>
  <si>
    <t>4" - $15,154</t>
  </si>
  <si>
    <t>C17D353</t>
  </si>
  <si>
    <t>6" - $33,627</t>
  </si>
  <si>
    <t>C17D370</t>
  </si>
  <si>
    <t>8" - $98,369</t>
  </si>
  <si>
    <t>C19D307</t>
  </si>
  <si>
    <t>C17D307</t>
  </si>
  <si>
    <t>Fire Services:</t>
  </si>
  <si>
    <t>C17D333</t>
  </si>
  <si>
    <t>C18D352</t>
  </si>
  <si>
    <t>C18D317</t>
  </si>
  <si>
    <t>C17D309</t>
  </si>
  <si>
    <t>C17D332</t>
  </si>
  <si>
    <t>Included PRV</t>
  </si>
  <si>
    <t>C18D351</t>
  </si>
  <si>
    <t>C18D345</t>
  </si>
  <si>
    <t>C17D312</t>
  </si>
  <si>
    <t>C19D337</t>
  </si>
  <si>
    <t>C19D340</t>
  </si>
  <si>
    <t>C19D303</t>
  </si>
  <si>
    <t>C17D327</t>
  </si>
  <si>
    <t>C18D327</t>
  </si>
  <si>
    <t>C16D343</t>
  </si>
  <si>
    <t>C18D322</t>
  </si>
  <si>
    <t>C18D325</t>
  </si>
  <si>
    <t>C18D354</t>
  </si>
  <si>
    <t>C19D304</t>
  </si>
  <si>
    <t>C17D344</t>
  </si>
  <si>
    <t>C18D342</t>
  </si>
  <si>
    <t>C16D311</t>
  </si>
  <si>
    <t>C17D326</t>
  </si>
  <si>
    <t>C16D321</t>
  </si>
  <si>
    <t>C16D325</t>
  </si>
  <si>
    <t>C17D357</t>
  </si>
  <si>
    <t>C17D372</t>
  </si>
  <si>
    <t>C17D367</t>
  </si>
  <si>
    <t>C17D374</t>
  </si>
  <si>
    <t>C16D313</t>
  </si>
  <si>
    <t>C17D311</t>
  </si>
  <si>
    <t>C18D343</t>
  </si>
  <si>
    <t>C16D316</t>
  </si>
  <si>
    <t>C16D312</t>
  </si>
  <si>
    <t>C17D358</t>
  </si>
  <si>
    <t>C18D310</t>
  </si>
  <si>
    <t>C17D317</t>
  </si>
  <si>
    <t>C16D336</t>
  </si>
  <si>
    <t>C17D343</t>
  </si>
  <si>
    <t>C16D339</t>
  </si>
  <si>
    <t>C17D330</t>
  </si>
  <si>
    <t>C17D313</t>
  </si>
  <si>
    <t>C16D319</t>
  </si>
  <si>
    <t>C16D320</t>
  </si>
  <si>
    <t>C17D329</t>
  </si>
  <si>
    <t>C17D318</t>
  </si>
  <si>
    <t>C18D312</t>
  </si>
  <si>
    <t>C18D356</t>
  </si>
  <si>
    <t>C17D341</t>
  </si>
  <si>
    <t>C17D325</t>
  </si>
  <si>
    <t>C17D337</t>
  </si>
  <si>
    <t>C17D371</t>
  </si>
  <si>
    <t>C16D340</t>
  </si>
  <si>
    <t>C18D361</t>
  </si>
  <si>
    <t>C17D320</t>
  </si>
  <si>
    <t>C18D331</t>
  </si>
  <si>
    <t>C19D326</t>
  </si>
  <si>
    <t>C16D301</t>
  </si>
  <si>
    <t>C16D314</t>
  </si>
  <si>
    <t>C17D338</t>
  </si>
  <si>
    <t>C18D357</t>
  </si>
  <si>
    <t>C16D304</t>
  </si>
  <si>
    <t>C18D355</t>
  </si>
  <si>
    <t>C17D316</t>
  </si>
  <si>
    <t>C18D314</t>
  </si>
  <si>
    <t>C16D346</t>
  </si>
  <si>
    <t>C16D308</t>
  </si>
  <si>
    <t>C17D322</t>
  </si>
  <si>
    <t>C16D309</t>
  </si>
  <si>
    <t>C17D359</t>
  </si>
  <si>
    <t>C18D316</t>
  </si>
  <si>
    <t>C17D331</t>
  </si>
  <si>
    <t>C18D339</t>
  </si>
  <si>
    <t>C18D337</t>
  </si>
  <si>
    <t>C18D304</t>
  </si>
  <si>
    <t>C17D366</t>
  </si>
  <si>
    <t>C18D368</t>
  </si>
  <si>
    <t>C19D316</t>
  </si>
  <si>
    <t>C19D318</t>
  </si>
  <si>
    <t>C18D318</t>
  </si>
  <si>
    <t>C18D350</t>
  </si>
  <si>
    <t>C18D303</t>
  </si>
  <si>
    <t>C17D305</t>
  </si>
  <si>
    <t>C18D308</t>
  </si>
  <si>
    <t>C16D347</t>
  </si>
  <si>
    <t>C19D321</t>
  </si>
  <si>
    <t>C17D323</t>
  </si>
  <si>
    <t>C17D373</t>
  </si>
  <si>
    <t>C17D361</t>
  </si>
  <si>
    <t>C16D332</t>
  </si>
  <si>
    <t>C16D338</t>
  </si>
  <si>
    <t>C16D330</t>
  </si>
  <si>
    <t>C18D311</t>
  </si>
  <si>
    <t>C16D310</t>
  </si>
  <si>
    <t>C17D336</t>
  </si>
  <si>
    <t>C17D304</t>
  </si>
  <si>
    <t>C18D334</t>
  </si>
  <si>
    <t>C16D334</t>
  </si>
  <si>
    <t>C16D345</t>
  </si>
  <si>
    <t>C16D306</t>
  </si>
  <si>
    <t>C19D312</t>
  </si>
  <si>
    <t>C18D366</t>
  </si>
  <si>
    <t>C18D320</t>
  </si>
  <si>
    <t>C18D330</t>
  </si>
  <si>
    <t>C19D313</t>
  </si>
  <si>
    <t>C16D305</t>
  </si>
  <si>
    <t>C17D319</t>
  </si>
  <si>
    <t>C17D348</t>
  </si>
  <si>
    <t>C17D365</t>
  </si>
  <si>
    <t>C16D335</t>
  </si>
  <si>
    <t>C17D334</t>
  </si>
  <si>
    <t>C19D311</t>
  </si>
  <si>
    <t>C19D319</t>
  </si>
  <si>
    <t>C17D335</t>
  </si>
  <si>
    <t>C17D303</t>
  </si>
  <si>
    <t>C16D303</t>
  </si>
  <si>
    <t>C16D344</t>
  </si>
  <si>
    <t>C16D315</t>
  </si>
  <si>
    <t>C19D329</t>
  </si>
  <si>
    <t>C18D324</t>
  </si>
  <si>
    <t>C16D327</t>
  </si>
  <si>
    <t>C16D317</t>
  </si>
  <si>
    <t>C16D333</t>
  </si>
  <si>
    <t>C17D364</t>
  </si>
  <si>
    <t>C17D368</t>
  </si>
  <si>
    <t>C17D302</t>
  </si>
  <si>
    <t>C17D315</t>
  </si>
  <si>
    <t>C16D322</t>
  </si>
  <si>
    <t>C17D321</t>
  </si>
  <si>
    <t>C18D367</t>
  </si>
  <si>
    <t>C18D344</t>
  </si>
  <si>
    <t>C17D310</t>
  </si>
  <si>
    <t>C17D301</t>
  </si>
  <si>
    <t>C17D354</t>
  </si>
  <si>
    <t>C16D323</t>
  </si>
  <si>
    <t>C18D346</t>
  </si>
  <si>
    <t>C16D342</t>
  </si>
  <si>
    <t>C17D342</t>
  </si>
  <si>
    <t>C17D356</t>
  </si>
  <si>
    <t>C17D350</t>
  </si>
  <si>
    <t>C18D349</t>
  </si>
  <si>
    <t>C17D369</t>
  </si>
  <si>
    <t>C17D346</t>
  </si>
  <si>
    <t>C18D364</t>
  </si>
  <si>
    <t>C18D341</t>
  </si>
  <si>
    <t>C18D321</t>
  </si>
  <si>
    <t>C16D341</t>
  </si>
  <si>
    <t>C17D324</t>
  </si>
  <si>
    <t>C16D326</t>
  </si>
  <si>
    <t>C17D355</t>
  </si>
  <si>
    <t>C16D307</t>
  </si>
  <si>
    <t>Included tank, pump station, PRV's</t>
  </si>
  <si>
    <t>C17D362</t>
  </si>
  <si>
    <t>C19D302</t>
  </si>
  <si>
    <t>C18D340</t>
  </si>
  <si>
    <t>C17D347</t>
  </si>
  <si>
    <t>Main Relocation, no services added</t>
  </si>
  <si>
    <t>C18D307</t>
  </si>
  <si>
    <t>C16D331</t>
  </si>
  <si>
    <t>C17D351</t>
  </si>
  <si>
    <t>C17D352</t>
  </si>
  <si>
    <t>C19D308</t>
  </si>
  <si>
    <t>C18D360</t>
  </si>
  <si>
    <t>C18D305</t>
  </si>
  <si>
    <t>C17D314</t>
  </si>
  <si>
    <t>C16D302</t>
  </si>
  <si>
    <t>C19D309</t>
  </si>
  <si>
    <t>C17D363</t>
  </si>
  <si>
    <t>C19D327</t>
  </si>
  <si>
    <t>C18D302</t>
  </si>
  <si>
    <t>Fairly long main extension to get to a new restaurant</t>
  </si>
  <si>
    <t>C18D362</t>
  </si>
  <si>
    <t>C18D309</t>
  </si>
  <si>
    <t>C17D328</t>
  </si>
  <si>
    <t>C17D349</t>
  </si>
  <si>
    <t>C18D338</t>
  </si>
  <si>
    <t>C17D306</t>
  </si>
  <si>
    <t>Long main replacement, existing services</t>
  </si>
  <si>
    <t>C19D310</t>
  </si>
  <si>
    <t>C18D328</t>
  </si>
  <si>
    <t>C18D301</t>
  </si>
  <si>
    <t>C17D308</t>
  </si>
  <si>
    <t>C18D363</t>
  </si>
  <si>
    <t>C18D353</t>
  </si>
  <si>
    <t>C16D328</t>
  </si>
  <si>
    <t>C18D332</t>
  </si>
  <si>
    <t>C17D340</t>
  </si>
  <si>
    <t>C18D369</t>
  </si>
  <si>
    <t>C18D306</t>
  </si>
  <si>
    <t>Main Relocation, no new customers added</t>
  </si>
  <si>
    <t>C17D375</t>
  </si>
  <si>
    <t>C18D359</t>
  </si>
  <si>
    <t>C18D315</t>
  </si>
  <si>
    <t>C18D323</t>
  </si>
  <si>
    <t>C18D358</t>
  </si>
  <si>
    <t>C16D337</t>
  </si>
  <si>
    <t>C18D326</t>
  </si>
  <si>
    <t>PRV</t>
  </si>
  <si>
    <t>C18E101</t>
  </si>
  <si>
    <t>Backbone storage facility</t>
  </si>
  <si>
    <t>SUMMARY INFORMATION</t>
  </si>
  <si>
    <t>Overall Minimum</t>
  </si>
  <si>
    <t>Minimum</t>
  </si>
  <si>
    <t>Overall Average</t>
  </si>
  <si>
    <t>Average</t>
  </si>
  <si>
    <t>Overall Maximum</t>
  </si>
  <si>
    <t>Maximum</t>
  </si>
  <si>
    <t>Average Annual (4.25 years)</t>
  </si>
  <si>
    <t>Total Project Count</t>
  </si>
  <si>
    <t>Total Count of Projects with Positive "Difference Between Annual Revenue and Revenue Requirement"</t>
  </si>
  <si>
    <t>Developer - Contributed Project Costs for Large Development 1, Phases 1-10</t>
  </si>
  <si>
    <t xml:space="preserve"> June 2020</t>
  </si>
  <si>
    <t>Project Name</t>
  </si>
  <si>
    <t>Actual Project Cost</t>
  </si>
  <si>
    <t>Refunds (life to date through Apr 2020)</t>
  </si>
  <si>
    <t>C07D358</t>
  </si>
  <si>
    <t>Phase 1 and 2</t>
  </si>
  <si>
    <t>C13D306</t>
  </si>
  <si>
    <t>Phase 3</t>
  </si>
  <si>
    <t>C14D382</t>
  </si>
  <si>
    <t>Phase 4</t>
  </si>
  <si>
    <t>Phase 5</t>
  </si>
  <si>
    <t>Phase 6</t>
  </si>
  <si>
    <t>C18D347</t>
  </si>
  <si>
    <t>Phase 7</t>
  </si>
  <si>
    <t>Phase 8</t>
  </si>
  <si>
    <t>C195339</t>
  </si>
  <si>
    <t>Phase 9</t>
  </si>
  <si>
    <t>C20D315</t>
  </si>
  <si>
    <t>Phase 10</t>
  </si>
  <si>
    <t>Backbone Infrastructure Costs</t>
  </si>
  <si>
    <t>C07D339</t>
  </si>
  <si>
    <t>Transmission Main</t>
  </si>
  <si>
    <t>C07C003</t>
  </si>
  <si>
    <t>Booster Pump Station</t>
  </si>
  <si>
    <t>C07E002</t>
  </si>
  <si>
    <t>Storage Reservoir</t>
  </si>
  <si>
    <t>Total</t>
  </si>
  <si>
    <t>Note:  The Backbone Infrastructure after completion of Phases 1 - 10 will still have about 75% of its capacity left to serve future connections (could accommodate approximately 1,700 additional connections).</t>
  </si>
  <si>
    <t>Developer - Contributed Project Costs for Large Development 2</t>
  </si>
  <si>
    <t>1998-99</t>
  </si>
  <si>
    <t>Phase 1</t>
  </si>
  <si>
    <t>C01D382</t>
  </si>
  <si>
    <t>Phase 2</t>
  </si>
  <si>
    <t>C03D387</t>
  </si>
  <si>
    <t>C04D366</t>
  </si>
  <si>
    <t>School</t>
  </si>
  <si>
    <t>C04D377</t>
  </si>
  <si>
    <t>C05D367</t>
  </si>
  <si>
    <t>C06D345</t>
  </si>
  <si>
    <t>Phase 6-A</t>
  </si>
  <si>
    <t>C06D346</t>
  </si>
  <si>
    <t>Phase 6-B</t>
  </si>
  <si>
    <t>C07D322</t>
  </si>
  <si>
    <t>Phase 6-C</t>
  </si>
  <si>
    <t>C07D341</t>
  </si>
  <si>
    <t>Phase 7-8</t>
  </si>
  <si>
    <t>C15D364</t>
  </si>
  <si>
    <t>Phase B-1</t>
  </si>
  <si>
    <t>Phase B-2</t>
  </si>
  <si>
    <t>Phase B-3</t>
  </si>
  <si>
    <t>Phase B-4</t>
  </si>
  <si>
    <t>Phase B-5</t>
  </si>
  <si>
    <t>Phase B-6</t>
  </si>
  <si>
    <t>Original Transmission Main, Storage Tank 1, Booster Pump Station Upgrades</t>
  </si>
  <si>
    <t>C15D339</t>
  </si>
  <si>
    <t>Second Transmission Main</t>
  </si>
  <si>
    <t>C15C526</t>
  </si>
  <si>
    <t>Booster Pump upgrade</t>
  </si>
  <si>
    <t>Storage Tank 2</t>
  </si>
  <si>
    <t>Note:  Approximately 200 more connections remain to reach build-out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</si>
</sst>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mmmm\ d\,\ 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Alignment="1">
      <alignment horizontal="center" vertical="center" wrapText="1"/>
    </xf>
    <xf numFmtId="0" fontId="3" fillId="0" borderId="0" xfId="0" applyFont="1"/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0" fillId="0" borderId="1" xfId="0" applyFill="1" applyBorder="1" applyAlignment="1">
      <alignment horizontal="center" vertical="center"/>
    </xf>
    <xf numFmtId="44" fontId="0" fillId="0" borderId="0" xfId="0" applyNumberFormat="1"/>
    <xf numFmtId="44" fontId="0" fillId="0" borderId="4" xfId="0" applyNumberFormat="1" applyFont="1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4" fontId="0" fillId="0" borderId="8" xfId="0" applyNumberFormat="1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64" fontId="0" fillId="0" borderId="17" xfId="0" applyNumberFormat="1" applyFont="1" applyFill="1" applyBorder="1"/>
    <xf numFmtId="164" fontId="0" fillId="0" borderId="18" xfId="0" applyNumberFormat="1" applyFont="1" applyFill="1" applyBorder="1"/>
    <xf numFmtId="0" fontId="0" fillId="0" borderId="23" xfId="0" applyBorder="1" applyAlignment="1">
      <alignment horizont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64" fontId="0" fillId="0" borderId="26" xfId="0" applyNumberFormat="1" applyFont="1" applyFill="1" applyBorder="1"/>
    <xf numFmtId="164" fontId="0" fillId="0" borderId="1" xfId="0" applyNumberFormat="1" applyFont="1" applyFill="1" applyBorder="1"/>
    <xf numFmtId="164" fontId="0" fillId="0" borderId="22" xfId="0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65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165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3" xfId="0" applyNumberFormat="1" applyFont="1" applyFill="1" applyBorder="1" applyAlignment="1">
      <alignment vertical="center"/>
    </xf>
    <xf numFmtId="44" fontId="0" fillId="0" borderId="27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44" fontId="0" fillId="0" borderId="2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44" fontId="0" fillId="0" borderId="24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right" vertical="center"/>
    </xf>
    <xf numFmtId="165" fontId="0" fillId="0" borderId="26" xfId="0" applyNumberForma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right" vertical="center"/>
    </xf>
    <xf numFmtId="165" fontId="0" fillId="0" borderId="27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5" fontId="0" fillId="0" borderId="21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0" fillId="0" borderId="21" xfId="0" applyNumberFormat="1" applyBorder="1" applyAlignment="1">
      <alignment horizontal="right" vertical="center"/>
    </xf>
    <xf numFmtId="165" fontId="0" fillId="0" borderId="36" xfId="0" applyNumberFormat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165" fontId="0" fillId="0" borderId="33" xfId="0" applyNumberForma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165" fontId="0" fillId="0" borderId="33" xfId="0" applyNumberFormat="1" applyBorder="1" applyAlignment="1">
      <alignment horizontal="right" vertical="center"/>
    </xf>
    <xf numFmtId="165" fontId="0" fillId="0" borderId="37" xfId="0" applyNumberFormat="1" applyBorder="1" applyAlignment="1">
      <alignment horizontal="right" vertical="center"/>
    </xf>
    <xf numFmtId="165" fontId="1" fillId="0" borderId="18" xfId="0" applyNumberFormat="1" applyFont="1" applyBorder="1" applyAlignment="1">
      <alignment horizontal="center" vertical="center" wrapText="1"/>
    </xf>
    <xf numFmtId="166" fontId="0" fillId="0" borderId="0" xfId="0" applyNumberFormat="1"/>
    <xf numFmtId="44" fontId="0" fillId="0" borderId="0" xfId="1" applyFont="1" applyBorder="1"/>
    <xf numFmtId="0" fontId="0" fillId="0" borderId="7" xfId="0" applyBorder="1"/>
    <xf numFmtId="44" fontId="0" fillId="0" borderId="7" xfId="1" applyFont="1" applyBorder="1"/>
    <xf numFmtId="0" fontId="0" fillId="0" borderId="26" xfId="0" applyBorder="1"/>
    <xf numFmtId="44" fontId="0" fillId="0" borderId="26" xfId="1" applyFont="1" applyBorder="1"/>
    <xf numFmtId="44" fontId="0" fillId="0" borderId="31" xfId="0" applyNumberFormat="1" applyFont="1" applyFill="1" applyBorder="1"/>
    <xf numFmtId="0" fontId="0" fillId="0" borderId="22" xfId="0" applyBorder="1"/>
    <xf numFmtId="44" fontId="0" fillId="0" borderId="22" xfId="1" applyFont="1" applyBorder="1"/>
    <xf numFmtId="44" fontId="0" fillId="0" borderId="30" xfId="0" applyNumberFormat="1" applyFont="1" applyFill="1" applyBorder="1"/>
    <xf numFmtId="0" fontId="0" fillId="0" borderId="3" xfId="0" applyBorder="1"/>
    <xf numFmtId="0" fontId="0" fillId="0" borderId="1" xfId="0" applyBorder="1"/>
    <xf numFmtId="0" fontId="0" fillId="0" borderId="18" xfId="0" applyBorder="1"/>
    <xf numFmtId="44" fontId="1" fillId="0" borderId="10" xfId="1" applyFont="1" applyBorder="1" applyAlignment="1">
      <alignment horizontal="center" vertical="center"/>
    </xf>
    <xf numFmtId="44" fontId="0" fillId="0" borderId="3" xfId="1" applyFont="1" applyBorder="1"/>
    <xf numFmtId="44" fontId="0" fillId="0" borderId="1" xfId="1" applyFont="1" applyBorder="1"/>
    <xf numFmtId="44" fontId="0" fillId="0" borderId="18" xfId="1" applyFont="1" applyBorder="1"/>
    <xf numFmtId="0" fontId="0" fillId="0" borderId="15" xfId="0" applyBorder="1" applyAlignment="1">
      <alignment horizontal="center" vertical="center" wrapText="1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44" fontId="0" fillId="0" borderId="3" xfId="1" applyFont="1" applyFill="1" applyBorder="1"/>
    <xf numFmtId="44" fontId="0" fillId="0" borderId="1" xfId="1" applyFont="1" applyFill="1" applyBorder="1"/>
    <xf numFmtId="0" fontId="0" fillId="0" borderId="17" xfId="0" applyBorder="1"/>
    <xf numFmtId="44" fontId="0" fillId="0" borderId="19" xfId="1" applyFont="1" applyFill="1" applyBorder="1"/>
    <xf numFmtId="44" fontId="0" fillId="0" borderId="20" xfId="1" applyFont="1" applyFill="1" applyBorder="1"/>
    <xf numFmtId="164" fontId="0" fillId="0" borderId="17" xfId="0" applyNumberFormat="1" applyFont="1" applyFill="1" applyBorder="1" applyAlignment="1">
      <alignment horizontal="center" vertical="center"/>
    </xf>
    <xf numFmtId="0" fontId="0" fillId="0" borderId="29" xfId="0" applyBorder="1"/>
    <xf numFmtId="44" fontId="0" fillId="0" borderId="17" xfId="1" applyFont="1" applyBorder="1"/>
    <xf numFmtId="0" fontId="0" fillId="0" borderId="38" xfId="0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4" fontId="0" fillId="0" borderId="21" xfId="1" applyFont="1" applyFill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17" fontId="0" fillId="0" borderId="0" xfId="0" quotePrefix="1" applyNumberFormat="1" applyAlignment="1">
      <alignment horizontal="left"/>
    </xf>
    <xf numFmtId="44" fontId="0" fillId="0" borderId="42" xfId="1" applyFont="1" applyFill="1" applyBorder="1"/>
    <xf numFmtId="1" fontId="0" fillId="0" borderId="22" xfId="0" applyNumberFormat="1" applyBorder="1"/>
    <xf numFmtId="1" fontId="0" fillId="0" borderId="1" xfId="0" applyNumberFormat="1" applyBorder="1"/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44" fontId="0" fillId="0" borderId="44" xfId="1" applyFont="1" applyBorder="1"/>
    <xf numFmtId="44" fontId="0" fillId="0" borderId="42" xfId="1" applyFont="1" applyBorder="1"/>
    <xf numFmtId="0" fontId="0" fillId="0" borderId="44" xfId="0" applyBorder="1"/>
    <xf numFmtId="0" fontId="0" fillId="0" borderId="42" xfId="0" applyBorder="1"/>
    <xf numFmtId="0" fontId="0" fillId="0" borderId="5" xfId="0" applyBorder="1"/>
    <xf numFmtId="0" fontId="0" fillId="0" borderId="45" xfId="0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1" xfId="1" applyFont="1" applyBorder="1"/>
    <xf numFmtId="44" fontId="0" fillId="0" borderId="2" xfId="1" applyFont="1" applyBorder="1"/>
    <xf numFmtId="0" fontId="0" fillId="0" borderId="21" xfId="0" applyBorder="1"/>
    <xf numFmtId="0" fontId="0" fillId="0" borderId="2" xfId="0" applyBorder="1"/>
    <xf numFmtId="164" fontId="0" fillId="0" borderId="46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/>
    <xf numFmtId="44" fontId="0" fillId="0" borderId="2" xfId="1" applyFont="1" applyFill="1" applyBorder="1"/>
    <xf numFmtId="44" fontId="0" fillId="0" borderId="47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/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 wrapText="1"/>
    </xf>
    <xf numFmtId="44" fontId="0" fillId="0" borderId="50" xfId="1" applyFont="1" applyBorder="1"/>
    <xf numFmtId="44" fontId="0" fillId="0" borderId="18" xfId="1" applyFont="1" applyFill="1" applyBorder="1"/>
    <xf numFmtId="0" fontId="0" fillId="0" borderId="50" xfId="0" applyBorder="1"/>
    <xf numFmtId="0" fontId="1" fillId="0" borderId="6" xfId="0" applyFont="1" applyBorder="1" applyAlignment="1">
      <alignment horizontal="center"/>
    </xf>
    <xf numFmtId="44" fontId="1" fillId="0" borderId="24" xfId="0" applyNumberFormat="1" applyFont="1" applyBorder="1"/>
    <xf numFmtId="0" fontId="0" fillId="0" borderId="0" xfId="0" applyFill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right" vertical="center"/>
    </xf>
    <xf numFmtId="164" fontId="0" fillId="0" borderId="22" xfId="0" applyNumberForma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219075</xdr:colOff>
      <xdr:row>16</xdr:row>
      <xdr:rowOff>123825</xdr:rowOff>
    </xdr:from>
    <xdr:to>
      <xdr:col>30</xdr:col>
      <xdr:colOff>446808</xdr:colOff>
      <xdr:row>51</xdr:row>
      <xdr:rowOff>122992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5675" y="3952875"/>
          <a:ext cx="6933333" cy="6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5"/>
  <sheetViews>
    <sheetView tabSelected="1" workbookViewId="0">
      <pane xSplit="3" ySplit="7" topLeftCell="D8" activePane="bottomRight" state="frozen"/>
      <selection pane="bottomRight" activeCell="U166" sqref="U166"/>
      <selection pane="bottomLeft" activeCell="A8" sqref="A8"/>
      <selection pane="topRight" activeCell="D1" sqref="D1"/>
    </sheetView>
  </sheetViews>
  <sheetFormatPr defaultRowHeight="15"/>
  <cols>
    <col min="1" max="1" width="19" style="1" customWidth="1"/>
    <col min="2" max="2" width="2.42578125" style="1" customWidth="1"/>
    <col min="3" max="3" width="16.140625" style="2" customWidth="1"/>
    <col min="4" max="4" width="9.28515625" style="1" customWidth="1"/>
    <col min="5" max="5" width="10" style="1" customWidth="1"/>
    <col min="6" max="6" width="9.140625" style="1" customWidth="1"/>
    <col min="7" max="7" width="7.28515625" style="1" customWidth="1"/>
    <col min="8" max="8" width="8.5703125" style="1" customWidth="1"/>
    <col min="9" max="9" width="10.28515625" style="1" customWidth="1"/>
    <col min="10" max="10" width="9.140625" style="1" customWidth="1"/>
    <col min="11" max="11" width="9.85546875" style="1" customWidth="1"/>
    <col min="12" max="12" width="9.140625" style="1" customWidth="1"/>
    <col min="13" max="13" width="10.28515625" style="1" customWidth="1"/>
    <col min="14" max="14" width="17.7109375" style="1" customWidth="1"/>
    <col min="15" max="15" width="13.7109375" style="1" customWidth="1"/>
    <col min="16" max="16" width="13.42578125" customWidth="1"/>
    <col min="17" max="17" width="13" customWidth="1"/>
    <col min="18" max="18" width="15.85546875" bestFit="1" customWidth="1"/>
    <col min="19" max="19" width="16.28515625" customWidth="1"/>
  </cols>
  <sheetData>
    <row r="1" spans="1:31">
      <c r="A1" s="3" t="s">
        <v>0</v>
      </c>
    </row>
    <row r="2" spans="1:31">
      <c r="A2" s="3" t="s">
        <v>1</v>
      </c>
    </row>
    <row r="3" spans="1:31">
      <c r="A3" s="4" t="s">
        <v>2</v>
      </c>
    </row>
    <row r="4" spans="1:31">
      <c r="A4" s="4" t="s">
        <v>3</v>
      </c>
    </row>
    <row r="5" spans="1:31">
      <c r="A5" s="4"/>
    </row>
    <row r="6" spans="1:31" ht="15.75" thickBot="1">
      <c r="B6" s="157"/>
      <c r="N6" s="9"/>
    </row>
    <row r="7" spans="1:31" ht="75.75" thickBot="1">
      <c r="A7" s="61" t="s">
        <v>4</v>
      </c>
      <c r="B7" s="31"/>
      <c r="C7" s="62" t="s">
        <v>5</v>
      </c>
      <c r="D7" s="31" t="s">
        <v>6</v>
      </c>
      <c r="E7" s="20" t="s">
        <v>7</v>
      </c>
      <c r="F7" s="31" t="s">
        <v>8</v>
      </c>
      <c r="G7" s="20" t="s">
        <v>9</v>
      </c>
      <c r="H7" s="31" t="s">
        <v>10</v>
      </c>
      <c r="I7" s="20" t="s">
        <v>11</v>
      </c>
      <c r="J7" s="31" t="s">
        <v>12</v>
      </c>
      <c r="K7" s="20" t="s">
        <v>13</v>
      </c>
      <c r="L7" s="31" t="s">
        <v>14</v>
      </c>
      <c r="M7" s="20" t="s">
        <v>15</v>
      </c>
      <c r="N7" s="31" t="s">
        <v>16</v>
      </c>
      <c r="O7" s="21" t="s">
        <v>17</v>
      </c>
      <c r="P7" s="33" t="s">
        <v>18</v>
      </c>
      <c r="Q7" s="22" t="s">
        <v>19</v>
      </c>
      <c r="R7" s="36" t="s">
        <v>20</v>
      </c>
      <c r="T7" s="166" t="s">
        <v>21</v>
      </c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1" s="5" customFormat="1">
      <c r="A8" s="37" t="s">
        <v>22</v>
      </c>
      <c r="B8" s="38"/>
      <c r="C8" s="159">
        <v>199265.8</v>
      </c>
      <c r="D8" s="38"/>
      <c r="E8" s="39"/>
      <c r="F8" s="38">
        <v>9</v>
      </c>
      <c r="G8" s="39"/>
      <c r="H8" s="38"/>
      <c r="I8" s="39"/>
      <c r="J8" s="38">
        <v>9</v>
      </c>
      <c r="K8" s="39"/>
      <c r="L8" s="38"/>
      <c r="M8" s="39"/>
      <c r="N8" s="40"/>
      <c r="O8" s="159">
        <f>C8*0.2647</f>
        <v>52745.657259999993</v>
      </c>
      <c r="P8" s="53">
        <f>O8*0.0931</f>
        <v>4910.6206909059993</v>
      </c>
      <c r="Q8" s="119">
        <f>SUM(D8:F8)*370+G8*18.61*12+I8*28.21*12+K8*70.06*12+M8*115.13*12+H8*15154+J8*33627+L8*98369</f>
        <v>305973</v>
      </c>
      <c r="R8" s="54">
        <f>Q8-P8</f>
        <v>301062.37930909399</v>
      </c>
      <c r="S8" s="165"/>
    </row>
    <row r="9" spans="1:31" s="5" customFormat="1">
      <c r="A9" s="25" t="s">
        <v>23</v>
      </c>
      <c r="B9" s="13"/>
      <c r="C9" s="160">
        <v>95539.55</v>
      </c>
      <c r="D9" s="13"/>
      <c r="E9" s="29"/>
      <c r="F9" s="13">
        <v>1</v>
      </c>
      <c r="G9" s="29"/>
      <c r="H9" s="13">
        <v>2</v>
      </c>
      <c r="I9" s="29"/>
      <c r="J9" s="13"/>
      <c r="K9" s="29"/>
      <c r="L9" s="13">
        <v>1</v>
      </c>
      <c r="M9" s="29"/>
      <c r="N9" s="44"/>
      <c r="O9" s="161">
        <f>C9*0.2647</f>
        <v>25289.318885000001</v>
      </c>
      <c r="P9" s="55">
        <f>O9*0.0931</f>
        <v>2354.4355881935003</v>
      </c>
      <c r="Q9" s="120">
        <f>SUM(D9:F9)*370+G9*18.61*12+I9*28.21*12+K9*70.06*12+M9*115.13*12+H9*15154+J9*33627+L9*98369</f>
        <v>129047</v>
      </c>
      <c r="R9" s="56">
        <f>Q9-P9</f>
        <v>126692.5644118065</v>
      </c>
      <c r="S9" s="165"/>
      <c r="T9" s="10" t="s">
        <v>24</v>
      </c>
    </row>
    <row r="10" spans="1:31" s="5" customFormat="1">
      <c r="A10" s="26" t="s">
        <v>25</v>
      </c>
      <c r="B10" s="6"/>
      <c r="C10" s="161">
        <v>57814.41</v>
      </c>
      <c r="D10" s="6"/>
      <c r="E10" s="30"/>
      <c r="F10" s="6"/>
      <c r="G10" s="30"/>
      <c r="H10" s="6">
        <v>1</v>
      </c>
      <c r="I10" s="30"/>
      <c r="J10" s="6"/>
      <c r="K10" s="30"/>
      <c r="L10" s="6">
        <v>1</v>
      </c>
      <c r="M10" s="30"/>
      <c r="N10" s="45"/>
      <c r="O10" s="161">
        <f>C10*0.2647</f>
        <v>15303.474327</v>
      </c>
      <c r="P10" s="55">
        <f>O10*0.0931</f>
        <v>1424.7534598437001</v>
      </c>
      <c r="Q10" s="120">
        <f>SUM(D10:F10)*370+G10*18.61*12+I10*28.21*12+K10*70.06*12+M10*115.13*12+H10*15154+J10*33627+L10*98369</f>
        <v>113523</v>
      </c>
      <c r="R10" s="56">
        <f>Q10-P10</f>
        <v>112098.24654015629</v>
      </c>
      <c r="S10" s="165"/>
      <c r="T10" s="5" t="s">
        <v>26</v>
      </c>
    </row>
    <row r="11" spans="1:31" s="5" customFormat="1">
      <c r="A11" s="25" t="s">
        <v>27</v>
      </c>
      <c r="B11" s="13"/>
      <c r="C11" s="160">
        <v>133814.79</v>
      </c>
      <c r="D11" s="13"/>
      <c r="E11" s="29">
        <v>10</v>
      </c>
      <c r="F11" s="13">
        <v>9</v>
      </c>
      <c r="G11" s="29"/>
      <c r="H11" s="13">
        <v>7</v>
      </c>
      <c r="I11" s="29"/>
      <c r="J11" s="13"/>
      <c r="K11" s="29"/>
      <c r="L11" s="13"/>
      <c r="M11" s="29"/>
      <c r="N11" s="44"/>
      <c r="O11" s="161">
        <f>C11*0.2647</f>
        <v>35420.774913000001</v>
      </c>
      <c r="P11" s="55">
        <f>O11*0.0931</f>
        <v>3297.6741444003001</v>
      </c>
      <c r="Q11" s="120">
        <f>SUM(D11:F11)*370+G11*18.61*12+I11*28.21*12+K11*70.06*12+M11*115.13*12+H11*15154+J11*33627+L11*98369</f>
        <v>113108</v>
      </c>
      <c r="R11" s="56">
        <f>Q11-P11</f>
        <v>109810.3258555997</v>
      </c>
      <c r="S11" s="165"/>
      <c r="T11" s="5" t="s">
        <v>28</v>
      </c>
    </row>
    <row r="12" spans="1:31" s="5" customFormat="1">
      <c r="A12" s="25" t="s">
        <v>29</v>
      </c>
      <c r="B12" s="13"/>
      <c r="C12" s="160">
        <v>60356.61</v>
      </c>
      <c r="D12" s="13"/>
      <c r="E12" s="29"/>
      <c r="F12" s="13">
        <v>4</v>
      </c>
      <c r="G12" s="29"/>
      <c r="H12" s="13"/>
      <c r="I12" s="29"/>
      <c r="J12" s="13"/>
      <c r="K12" s="29"/>
      <c r="L12" s="13">
        <v>1</v>
      </c>
      <c r="M12" s="29"/>
      <c r="N12" s="44"/>
      <c r="O12" s="161">
        <f>C12*0.2647</f>
        <v>15976.394667</v>
      </c>
      <c r="P12" s="55">
        <f>O12*0.0931</f>
        <v>1487.4023434977</v>
      </c>
      <c r="Q12" s="120">
        <f>SUM(D12:F12)*370+G12*18.61*12+I12*28.21*12+K12*70.06*12+M12*115.13*12+H12*15154+J12*33627+L12*98369</f>
        <v>99849</v>
      </c>
      <c r="R12" s="56">
        <f>Q12-P12</f>
        <v>98361.597656502301</v>
      </c>
      <c r="S12" s="165"/>
      <c r="T12" s="5" t="s">
        <v>30</v>
      </c>
    </row>
    <row r="13" spans="1:31" s="5" customFormat="1">
      <c r="A13" s="25" t="s">
        <v>31</v>
      </c>
      <c r="B13" s="13"/>
      <c r="C13" s="160">
        <v>41184.33</v>
      </c>
      <c r="D13" s="13"/>
      <c r="E13" s="29"/>
      <c r="F13" s="13">
        <v>1</v>
      </c>
      <c r="G13" s="29"/>
      <c r="H13" s="13"/>
      <c r="I13" s="29"/>
      <c r="J13" s="13"/>
      <c r="K13" s="29"/>
      <c r="L13" s="13">
        <v>1</v>
      </c>
      <c r="M13" s="29"/>
      <c r="N13" s="44"/>
      <c r="O13" s="161">
        <f>C13*0.2647</f>
        <v>10901.492151</v>
      </c>
      <c r="P13" s="55">
        <f>O13*0.0931</f>
        <v>1014.9289192581001</v>
      </c>
      <c r="Q13" s="120">
        <f>SUM(D13:F13)*370+G13*18.61*12+I13*28.21*12+K13*70.06*12+M13*115.13*12+H13*15154+J13*33627+L13*98369</f>
        <v>98739</v>
      </c>
      <c r="R13" s="56">
        <f>Q13-P13</f>
        <v>97724.071080741895</v>
      </c>
      <c r="S13" s="165"/>
      <c r="T13" s="5" t="s">
        <v>32</v>
      </c>
    </row>
    <row r="14" spans="1:31" s="8" customFormat="1">
      <c r="A14" s="25" t="s">
        <v>33</v>
      </c>
      <c r="B14" s="13"/>
      <c r="C14" s="160">
        <v>233796.39</v>
      </c>
      <c r="D14" s="13"/>
      <c r="E14" s="29"/>
      <c r="F14" s="13">
        <v>6</v>
      </c>
      <c r="G14" s="29"/>
      <c r="H14" s="13"/>
      <c r="I14" s="29"/>
      <c r="J14" s="13">
        <v>3</v>
      </c>
      <c r="K14" s="29"/>
      <c r="L14" s="13"/>
      <c r="M14" s="29"/>
      <c r="N14" s="44"/>
      <c r="O14" s="161">
        <f>C14*0.2647</f>
        <v>61885.904433000003</v>
      </c>
      <c r="P14" s="55">
        <f>O14*0.0931</f>
        <v>5761.5777027123004</v>
      </c>
      <c r="Q14" s="120">
        <f>SUM(D14:F14)*370+G14*18.61*12+I14*28.21*12+K14*70.06*12+M14*115.13*12+H14*15154+J14*33627+L14*98369</f>
        <v>103101</v>
      </c>
      <c r="R14" s="56">
        <f>Q14-P14</f>
        <v>97339.422297287703</v>
      </c>
      <c r="S14" s="165"/>
      <c r="T14" s="8" t="s">
        <v>34</v>
      </c>
    </row>
    <row r="15" spans="1:31" s="5" customFormat="1">
      <c r="A15" s="25" t="s">
        <v>35</v>
      </c>
      <c r="B15" s="13"/>
      <c r="C15" s="160">
        <v>340840.54</v>
      </c>
      <c r="D15" s="13">
        <v>32</v>
      </c>
      <c r="E15" s="29"/>
      <c r="F15" s="13">
        <v>2</v>
      </c>
      <c r="G15" s="29"/>
      <c r="H15" s="13"/>
      <c r="I15" s="29"/>
      <c r="J15" s="13">
        <v>2</v>
      </c>
      <c r="K15" s="29"/>
      <c r="L15" s="13"/>
      <c r="M15" s="29"/>
      <c r="N15" s="44"/>
      <c r="O15" s="161">
        <f>C15*0.2647</f>
        <v>90220.490937999988</v>
      </c>
      <c r="P15" s="55">
        <f>O15*0.0931</f>
        <v>8399.527706327799</v>
      </c>
      <c r="Q15" s="120">
        <f>SUM(D15:F15)*370+G15*18.61*12+I15*28.21*12+K15*70.06*12+M15*115.13*12+H15*15154+J15*33627+L15*98369</f>
        <v>79834</v>
      </c>
      <c r="R15" s="56">
        <f>Q15-P15</f>
        <v>71434.472293672196</v>
      </c>
      <c r="S15" s="165"/>
    </row>
    <row r="16" spans="1:31" s="5" customFormat="1">
      <c r="A16" s="25" t="s">
        <v>36</v>
      </c>
      <c r="B16" s="13"/>
      <c r="C16" s="162">
        <v>42240.22</v>
      </c>
      <c r="D16" s="13"/>
      <c r="E16" s="29"/>
      <c r="F16" s="13">
        <v>3</v>
      </c>
      <c r="G16" s="29"/>
      <c r="H16" s="13"/>
      <c r="I16" s="29"/>
      <c r="J16" s="13">
        <v>2</v>
      </c>
      <c r="K16" s="29"/>
      <c r="L16" s="13"/>
      <c r="M16" s="29"/>
      <c r="N16" s="44"/>
      <c r="O16" s="161">
        <f>C16*0.2647</f>
        <v>11180.986234</v>
      </c>
      <c r="P16" s="55">
        <f>O16*0.0931</f>
        <v>1040.9498183854</v>
      </c>
      <c r="Q16" s="120">
        <f>SUM(D16:F16)*370+G16*18.61*12+I16*28.21*12+K16*70.06*12+M16*115.13*12+H16*15154+J16*33627+L16*98369</f>
        <v>68364</v>
      </c>
      <c r="R16" s="56">
        <f>Q16-P16</f>
        <v>67323.050181614599</v>
      </c>
      <c r="S16" s="165"/>
      <c r="T16" s="5" t="s">
        <v>37</v>
      </c>
    </row>
    <row r="17" spans="1:19" s="5" customFormat="1">
      <c r="A17" s="25" t="s">
        <v>38</v>
      </c>
      <c r="B17" s="13"/>
      <c r="C17" s="160">
        <v>33394.089999999997</v>
      </c>
      <c r="D17" s="13"/>
      <c r="E17" s="29"/>
      <c r="F17" s="13">
        <v>2</v>
      </c>
      <c r="G17" s="29"/>
      <c r="H17" s="13"/>
      <c r="I17" s="29"/>
      <c r="J17" s="13">
        <v>2</v>
      </c>
      <c r="K17" s="29"/>
      <c r="L17" s="13"/>
      <c r="M17" s="29"/>
      <c r="N17" s="44"/>
      <c r="O17" s="161">
        <f>C17*0.2647</f>
        <v>8839.415622999999</v>
      </c>
      <c r="P17" s="55">
        <f>O17*0.0931</f>
        <v>822.94959450129988</v>
      </c>
      <c r="Q17" s="120">
        <f>SUM(D17:F17)*370+G17*18.61*12+I17*28.21*12+K17*70.06*12+M17*115.13*12+H17*15154+J17*33627+L17*98369</f>
        <v>67994</v>
      </c>
      <c r="R17" s="56">
        <f>Q17-P17</f>
        <v>67171.050405498696</v>
      </c>
      <c r="S17" s="165"/>
    </row>
    <row r="18" spans="1:19" s="5" customFormat="1">
      <c r="A18" s="25" t="s">
        <v>39</v>
      </c>
      <c r="B18" s="13"/>
      <c r="C18" s="160">
        <v>35221.089999999997</v>
      </c>
      <c r="D18" s="13"/>
      <c r="E18" s="29"/>
      <c r="F18" s="13">
        <v>2</v>
      </c>
      <c r="G18" s="29"/>
      <c r="H18" s="13"/>
      <c r="I18" s="29"/>
      <c r="J18" s="13">
        <v>2</v>
      </c>
      <c r="K18" s="29"/>
      <c r="L18" s="13"/>
      <c r="M18" s="29"/>
      <c r="N18" s="44"/>
      <c r="O18" s="161">
        <f>C18*0.2647</f>
        <v>9323.0225229999996</v>
      </c>
      <c r="P18" s="55">
        <f>O18*0.0931</f>
        <v>867.97339689130001</v>
      </c>
      <c r="Q18" s="120">
        <f>SUM(D18:F18)*370+G18*18.61*12+I18*28.21*12+K18*70.06*12+M18*115.13*12+H18*15154+J18*33627+L18*98369</f>
        <v>67994</v>
      </c>
      <c r="R18" s="56">
        <f>Q18-P18</f>
        <v>67126.026603108694</v>
      </c>
      <c r="S18" s="165"/>
    </row>
    <row r="19" spans="1:19" s="5" customFormat="1">
      <c r="A19" s="25" t="s">
        <v>40</v>
      </c>
      <c r="B19" s="13"/>
      <c r="C19" s="160">
        <v>50379.82</v>
      </c>
      <c r="D19" s="13"/>
      <c r="E19" s="29">
        <v>1</v>
      </c>
      <c r="F19" s="13">
        <v>2</v>
      </c>
      <c r="G19" s="29"/>
      <c r="H19" s="13"/>
      <c r="I19" s="29"/>
      <c r="J19" s="13">
        <v>2</v>
      </c>
      <c r="K19" s="29"/>
      <c r="L19" s="13"/>
      <c r="M19" s="29"/>
      <c r="N19" s="44"/>
      <c r="O19" s="161">
        <f>C19*0.2647</f>
        <v>13335.538354</v>
      </c>
      <c r="P19" s="55">
        <f>O19*0.0931</f>
        <v>1241.5386207573999</v>
      </c>
      <c r="Q19" s="120">
        <f>SUM(D19:F19)*370+G19*18.61*12+I19*28.21*12+K19*70.06*12+M19*115.13*12+H19*15154+J19*33627+L19*98369</f>
        <v>68364</v>
      </c>
      <c r="R19" s="56">
        <f>Q19-P19</f>
        <v>67122.461379242595</v>
      </c>
      <c r="S19" s="165"/>
    </row>
    <row r="20" spans="1:19" s="5" customFormat="1">
      <c r="A20" s="25" t="s">
        <v>41</v>
      </c>
      <c r="B20" s="13"/>
      <c r="C20" s="160">
        <v>53176.72</v>
      </c>
      <c r="D20" s="13"/>
      <c r="E20" s="29">
        <v>1</v>
      </c>
      <c r="F20" s="13"/>
      <c r="G20" s="29"/>
      <c r="H20" s="13"/>
      <c r="I20" s="29"/>
      <c r="J20" s="13">
        <v>2</v>
      </c>
      <c r="K20" s="29"/>
      <c r="L20" s="13"/>
      <c r="M20" s="29"/>
      <c r="N20" s="44"/>
      <c r="O20" s="161">
        <f>C20*0.2647</f>
        <v>14075.877784</v>
      </c>
      <c r="P20" s="55">
        <f>O20*0.0931</f>
        <v>1310.4642216904001</v>
      </c>
      <c r="Q20" s="120">
        <f>SUM(D20:F20)*370+G20*18.61*12+I20*28.21*12+K20*70.06*12+M20*115.13*12+H20*15154+J20*33627+L20*98369</f>
        <v>67624</v>
      </c>
      <c r="R20" s="56">
        <f>Q20-P20</f>
        <v>66313.535778309597</v>
      </c>
      <c r="S20" s="165"/>
    </row>
    <row r="21" spans="1:19" s="5" customFormat="1">
      <c r="A21" s="25" t="s">
        <v>42</v>
      </c>
      <c r="B21" s="13"/>
      <c r="C21" s="160">
        <v>278782.95</v>
      </c>
      <c r="D21" s="13"/>
      <c r="E21" s="29">
        <v>5</v>
      </c>
      <c r="F21" s="13"/>
      <c r="G21" s="29"/>
      <c r="H21" s="13">
        <v>1</v>
      </c>
      <c r="I21" s="29"/>
      <c r="J21" s="13">
        <v>1</v>
      </c>
      <c r="K21" s="29"/>
      <c r="L21" s="13"/>
      <c r="M21" s="29"/>
      <c r="N21" s="44" t="s">
        <v>43</v>
      </c>
      <c r="O21" s="161">
        <f>C21*0.2647</f>
        <v>73793.846865</v>
      </c>
      <c r="P21" s="55">
        <f>O21*0.0931</f>
        <v>6870.2071431314998</v>
      </c>
      <c r="Q21" s="120">
        <f>SUM(D21:F21)*370+G21*18.61*12+I21*28.21*12+K21*70.06*12+M21*115.13*12+H21*15154+J21*33627+L21*98369</f>
        <v>50631</v>
      </c>
      <c r="R21" s="56">
        <f>Q21-P21</f>
        <v>43760.792856868502</v>
      </c>
      <c r="S21" s="165"/>
    </row>
    <row r="22" spans="1:19" s="5" customFormat="1">
      <c r="A22" s="25" t="s">
        <v>44</v>
      </c>
      <c r="B22" s="13"/>
      <c r="C22" s="160">
        <v>407342.85</v>
      </c>
      <c r="D22" s="13"/>
      <c r="E22" s="29">
        <v>119</v>
      </c>
      <c r="F22" s="13">
        <v>1</v>
      </c>
      <c r="G22" s="29"/>
      <c r="H22" s="13"/>
      <c r="I22" s="29"/>
      <c r="J22" s="13"/>
      <c r="K22" s="29"/>
      <c r="L22" s="13"/>
      <c r="M22" s="29"/>
      <c r="N22" s="44"/>
      <c r="O22" s="161">
        <f>C22*0.2647</f>
        <v>107823.652395</v>
      </c>
      <c r="P22" s="55">
        <f>O22*0.0931</f>
        <v>10038.382037974499</v>
      </c>
      <c r="Q22" s="120">
        <f>SUM(D22:F22)*370+G22*18.61*12+I22*28.21*12+K22*70.06*12+M22*115.13*12+H22*15154+J22*33627+L22*98369</f>
        <v>44400</v>
      </c>
      <c r="R22" s="56">
        <f>Q22-P22</f>
        <v>34361.617962025499</v>
      </c>
      <c r="S22" s="165"/>
    </row>
    <row r="23" spans="1:19" s="5" customFormat="1">
      <c r="A23" s="25" t="s">
        <v>45</v>
      </c>
      <c r="B23" s="13"/>
      <c r="C23" s="160">
        <v>113684.6</v>
      </c>
      <c r="D23" s="13">
        <v>68</v>
      </c>
      <c r="E23" s="29">
        <v>20</v>
      </c>
      <c r="F23" s="13"/>
      <c r="G23" s="29"/>
      <c r="H23" s="13"/>
      <c r="I23" s="29"/>
      <c r="J23" s="13"/>
      <c r="K23" s="29">
        <v>1</v>
      </c>
      <c r="L23" s="13"/>
      <c r="M23" s="29"/>
      <c r="N23" s="44"/>
      <c r="O23" s="161">
        <f>C23*0.2647</f>
        <v>30092.313620000001</v>
      </c>
      <c r="P23" s="55">
        <f>O23*0.0931</f>
        <v>2801.594398022</v>
      </c>
      <c r="Q23" s="120">
        <f>SUM(D23:F23)*370+G23*18.61*12+I23*28.21*12+K23*70.06*12+M23*115.13*12+H23*15154+J23*33627+L23*98369</f>
        <v>33400.720000000001</v>
      </c>
      <c r="R23" s="56">
        <f>Q23-P23</f>
        <v>30599.125601978001</v>
      </c>
      <c r="S23" s="165"/>
    </row>
    <row r="24" spans="1:19" s="5" customFormat="1">
      <c r="A24" s="25" t="s">
        <v>46</v>
      </c>
      <c r="B24" s="13"/>
      <c r="C24" s="160">
        <v>225111.46</v>
      </c>
      <c r="D24" s="13">
        <v>78</v>
      </c>
      <c r="E24" s="29">
        <v>13</v>
      </c>
      <c r="F24" s="13"/>
      <c r="G24" s="29"/>
      <c r="H24" s="13"/>
      <c r="I24" s="29"/>
      <c r="J24" s="13"/>
      <c r="K24" s="29"/>
      <c r="L24" s="13"/>
      <c r="M24" s="29"/>
      <c r="N24" s="44"/>
      <c r="O24" s="161">
        <f>C24*0.2647</f>
        <v>59587.003461999993</v>
      </c>
      <c r="P24" s="55">
        <f>O24*0.0931</f>
        <v>5547.5500223121999</v>
      </c>
      <c r="Q24" s="120">
        <f>SUM(D24:F24)*370+G24*18.61*12+I24*28.21*12+K24*70.06*12+M24*115.13*12+H24*15154+J24*33627+L24*98369</f>
        <v>33670</v>
      </c>
      <c r="R24" s="56">
        <f>Q24-P24</f>
        <v>28122.4499776878</v>
      </c>
      <c r="S24" s="165"/>
    </row>
    <row r="25" spans="1:19" s="5" customFormat="1">
      <c r="A25" s="25" t="s">
        <v>47</v>
      </c>
      <c r="B25" s="13"/>
      <c r="C25" s="160">
        <v>266251.65000000002</v>
      </c>
      <c r="D25" s="13">
        <v>72</v>
      </c>
      <c r="E25" s="29">
        <v>7</v>
      </c>
      <c r="F25" s="13"/>
      <c r="G25" s="29"/>
      <c r="H25" s="13"/>
      <c r="I25" s="29"/>
      <c r="J25" s="13"/>
      <c r="K25" s="29"/>
      <c r="L25" s="13"/>
      <c r="M25" s="29"/>
      <c r="N25" s="44"/>
      <c r="O25" s="161">
        <f>C25*0.2647</f>
        <v>70476.811755000002</v>
      </c>
      <c r="P25" s="55">
        <f>O25*0.0931</f>
        <v>6561.3911743905001</v>
      </c>
      <c r="Q25" s="120">
        <f>SUM(D25:F25)*370+G25*18.61*12+I25*28.21*12+K25*70.06*12+M25*115.13*12+H25*15154+J25*33627+L25*98369</f>
        <v>29230</v>
      </c>
      <c r="R25" s="56">
        <f>Q25-P25</f>
        <v>22668.608825609499</v>
      </c>
      <c r="S25" s="165"/>
    </row>
    <row r="26" spans="1:19" s="5" customFormat="1">
      <c r="A26" s="25" t="s">
        <v>48</v>
      </c>
      <c r="B26" s="13"/>
      <c r="C26" s="160">
        <v>156469.24</v>
      </c>
      <c r="D26" s="13">
        <v>66</v>
      </c>
      <c r="E26" s="29">
        <v>5</v>
      </c>
      <c r="F26" s="13"/>
      <c r="G26" s="29"/>
      <c r="H26" s="13"/>
      <c r="I26" s="29"/>
      <c r="J26" s="13"/>
      <c r="K26" s="29"/>
      <c r="L26" s="13"/>
      <c r="M26" s="29"/>
      <c r="N26" s="44"/>
      <c r="O26" s="161">
        <f>C26*0.2647</f>
        <v>41417.407827999996</v>
      </c>
      <c r="P26" s="55">
        <f>O26*0.0931</f>
        <v>3855.9606687867995</v>
      </c>
      <c r="Q26" s="120">
        <f>SUM(D26:F26)*370+G26*18.61*12+I26*28.21*12+K26*70.06*12+M26*115.13*12+H26*15154+J26*33627+L26*98369</f>
        <v>26270</v>
      </c>
      <c r="R26" s="56">
        <f>Q26-P26</f>
        <v>22414.0393312132</v>
      </c>
      <c r="S26" s="165"/>
    </row>
    <row r="27" spans="1:19" s="5" customFormat="1">
      <c r="A27" s="25" t="s">
        <v>49</v>
      </c>
      <c r="B27" s="13"/>
      <c r="C27" s="160">
        <v>109814.55</v>
      </c>
      <c r="D27" s="13"/>
      <c r="E27" s="29">
        <v>61</v>
      </c>
      <c r="F27" s="13"/>
      <c r="G27" s="29"/>
      <c r="H27" s="13"/>
      <c r="I27" s="29"/>
      <c r="J27" s="13"/>
      <c r="K27" s="29"/>
      <c r="L27" s="13"/>
      <c r="M27" s="29"/>
      <c r="N27" s="44"/>
      <c r="O27" s="161">
        <f>C27*0.2647</f>
        <v>29067.911384999999</v>
      </c>
      <c r="P27" s="55">
        <f>O27*0.0931</f>
        <v>2706.2225499434999</v>
      </c>
      <c r="Q27" s="120">
        <f>SUM(D27:F27)*370+G27*18.61*12+I27*28.21*12+K27*70.06*12+M27*115.13*12+H27*15154+J27*33627+L27*98369</f>
        <v>22570</v>
      </c>
      <c r="R27" s="56">
        <f>Q27-P27</f>
        <v>19863.777450056499</v>
      </c>
      <c r="S27" s="165"/>
    </row>
    <row r="28" spans="1:19" s="5" customFormat="1">
      <c r="A28" s="25" t="s">
        <v>50</v>
      </c>
      <c r="B28" s="13"/>
      <c r="C28" s="160">
        <v>236462.27</v>
      </c>
      <c r="D28" s="13">
        <v>50</v>
      </c>
      <c r="E28" s="29">
        <v>16</v>
      </c>
      <c r="F28" s="13"/>
      <c r="G28" s="29"/>
      <c r="H28" s="13"/>
      <c r="I28" s="29"/>
      <c r="J28" s="13"/>
      <c r="K28" s="29"/>
      <c r="L28" s="13"/>
      <c r="M28" s="29"/>
      <c r="N28" s="44"/>
      <c r="O28" s="161">
        <f>C28*0.2647</f>
        <v>62591.562868999994</v>
      </c>
      <c r="P28" s="55">
        <f>O28*0.0931</f>
        <v>5827.2745031038994</v>
      </c>
      <c r="Q28" s="120">
        <f>SUM(D28:F28)*370+G28*18.61*12+I28*28.21*12+K28*70.06*12+M28*115.13*12+H28*15154+J28*33627+L28*98369</f>
        <v>24420</v>
      </c>
      <c r="R28" s="56">
        <f>Q28-P28</f>
        <v>18592.725496896099</v>
      </c>
      <c r="S28" s="165"/>
    </row>
    <row r="29" spans="1:19" s="5" customFormat="1">
      <c r="A29" s="25" t="s">
        <v>51</v>
      </c>
      <c r="B29" s="13"/>
      <c r="C29" s="160">
        <v>135048.12</v>
      </c>
      <c r="D29" s="13">
        <v>30</v>
      </c>
      <c r="E29" s="29">
        <v>28</v>
      </c>
      <c r="F29" s="13">
        <v>1</v>
      </c>
      <c r="G29" s="29"/>
      <c r="H29" s="13"/>
      <c r="I29" s="29"/>
      <c r="J29" s="13"/>
      <c r="K29" s="29"/>
      <c r="L29" s="13"/>
      <c r="M29" s="29"/>
      <c r="N29" s="44"/>
      <c r="O29" s="161">
        <f>C29*0.2647</f>
        <v>35747.237364000001</v>
      </c>
      <c r="P29" s="55">
        <f>O29*0.0931</f>
        <v>3328.0677985883999</v>
      </c>
      <c r="Q29" s="120">
        <f>SUM(D29:F29)*370+G29*18.61*12+I29*28.21*12+K29*70.06*12+M29*115.13*12+H29*15154+J29*33627+L29*98369</f>
        <v>21830</v>
      </c>
      <c r="R29" s="56">
        <f>Q29-P29</f>
        <v>18501.932201411601</v>
      </c>
      <c r="S29" s="165"/>
    </row>
    <row r="30" spans="1:19" s="5" customFormat="1">
      <c r="A30" s="26" t="s">
        <v>52</v>
      </c>
      <c r="B30" s="6"/>
      <c r="C30" s="161">
        <v>191205.68</v>
      </c>
      <c r="D30" s="6">
        <v>58</v>
      </c>
      <c r="E30" s="30">
        <v>3</v>
      </c>
      <c r="F30" s="6"/>
      <c r="G30" s="30"/>
      <c r="H30" s="6"/>
      <c r="I30" s="30"/>
      <c r="J30" s="6"/>
      <c r="K30" s="30"/>
      <c r="L30" s="6"/>
      <c r="M30" s="30"/>
      <c r="N30" s="45"/>
      <c r="O30" s="161">
        <f>C30*0.2647</f>
        <v>50612.143495999997</v>
      </c>
      <c r="P30" s="55">
        <f>O30*0.0931</f>
        <v>4711.9905594776001</v>
      </c>
      <c r="Q30" s="120">
        <f>SUM(D30:F30)*370+G30*18.61*12+I30*28.21*12+K30*70.06*12+M30*115.13*12+H30*15154+J30*33627+L30*98369</f>
        <v>22570</v>
      </c>
      <c r="R30" s="56">
        <f>Q30-P30</f>
        <v>17858.009440522401</v>
      </c>
      <c r="S30" s="165"/>
    </row>
    <row r="31" spans="1:19" s="5" customFormat="1">
      <c r="A31" s="25" t="s">
        <v>53</v>
      </c>
      <c r="B31" s="13"/>
      <c r="C31" s="160">
        <v>183355.61</v>
      </c>
      <c r="D31" s="13"/>
      <c r="E31" s="29">
        <v>58</v>
      </c>
      <c r="F31" s="13"/>
      <c r="G31" s="29"/>
      <c r="H31" s="13"/>
      <c r="I31" s="29"/>
      <c r="J31" s="13"/>
      <c r="K31" s="29"/>
      <c r="L31" s="13"/>
      <c r="M31" s="29"/>
      <c r="N31" s="44"/>
      <c r="O31" s="161">
        <f>C31*0.2647</f>
        <v>48534.229966999992</v>
      </c>
      <c r="P31" s="55">
        <f>O31*0.0931</f>
        <v>4518.5368099276993</v>
      </c>
      <c r="Q31" s="120">
        <f>SUM(D31:F31)*370+G31*18.61*12+I31*28.21*12+K31*70.06*12+M31*115.13*12+H31*15154+J31*33627+L31*98369</f>
        <v>21460</v>
      </c>
      <c r="R31" s="56">
        <f>Q31-P31</f>
        <v>16941.4631900723</v>
      </c>
      <c r="S31" s="165"/>
    </row>
    <row r="32" spans="1:19" s="5" customFormat="1">
      <c r="A32" s="25" t="s">
        <v>54</v>
      </c>
      <c r="B32" s="13"/>
      <c r="C32" s="160">
        <v>199536</v>
      </c>
      <c r="D32" s="13">
        <v>30</v>
      </c>
      <c r="E32" s="29">
        <v>28</v>
      </c>
      <c r="F32" s="13"/>
      <c r="G32" s="29"/>
      <c r="H32" s="13"/>
      <c r="I32" s="29"/>
      <c r="J32" s="13"/>
      <c r="K32" s="29"/>
      <c r="L32" s="13"/>
      <c r="M32" s="29"/>
      <c r="N32" s="44"/>
      <c r="O32" s="161">
        <f>C32*0.2647</f>
        <v>52817.179199999999</v>
      </c>
      <c r="P32" s="55">
        <f>O32*0.0931</f>
        <v>4917.27938352</v>
      </c>
      <c r="Q32" s="120">
        <f>SUM(D32:F32)*370+G32*18.61*12+I32*28.21*12+K32*70.06*12+M32*115.13*12+H32*15154+J32*33627+L32*98369</f>
        <v>21460</v>
      </c>
      <c r="R32" s="56">
        <f>Q32-P32</f>
        <v>16542.720616480001</v>
      </c>
      <c r="S32" s="165"/>
    </row>
    <row r="33" spans="1:19" s="5" customFormat="1">
      <c r="A33" s="25" t="s">
        <v>55</v>
      </c>
      <c r="B33" s="13"/>
      <c r="C33" s="160">
        <v>139837</v>
      </c>
      <c r="D33" s="13">
        <v>50</v>
      </c>
      <c r="E33" s="29"/>
      <c r="F33" s="13">
        <v>4</v>
      </c>
      <c r="G33" s="29"/>
      <c r="H33" s="13"/>
      <c r="I33" s="29"/>
      <c r="J33" s="13"/>
      <c r="K33" s="29"/>
      <c r="L33" s="13"/>
      <c r="M33" s="29"/>
      <c r="N33" s="44"/>
      <c r="O33" s="161">
        <f>C33*0.2647</f>
        <v>37014.853900000002</v>
      </c>
      <c r="P33" s="55">
        <f>O33*0.0931</f>
        <v>3446.0828980900001</v>
      </c>
      <c r="Q33" s="120">
        <f>SUM(D33:F33)*370+G33*18.61*12+I33*28.21*12+K33*70.06*12+M33*115.13*12+H33*15154+J33*33627+L33*98369</f>
        <v>19980</v>
      </c>
      <c r="R33" s="56">
        <f>Q33-P33</f>
        <v>16533.917101909999</v>
      </c>
      <c r="S33" s="165"/>
    </row>
    <row r="34" spans="1:19" s="5" customFormat="1">
      <c r="A34" s="25" t="s">
        <v>56</v>
      </c>
      <c r="B34" s="13"/>
      <c r="C34" s="160">
        <v>129317.16</v>
      </c>
      <c r="D34" s="13">
        <v>48</v>
      </c>
      <c r="E34" s="29">
        <v>5</v>
      </c>
      <c r="F34" s="13"/>
      <c r="G34" s="29"/>
      <c r="H34" s="13"/>
      <c r="I34" s="29"/>
      <c r="J34" s="13"/>
      <c r="K34" s="29"/>
      <c r="L34" s="13"/>
      <c r="M34" s="29"/>
      <c r="N34" s="44"/>
      <c r="O34" s="161">
        <f>C34*0.2647</f>
        <v>34230.252251999998</v>
      </c>
      <c r="P34" s="55">
        <f>O34*0.0931</f>
        <v>3186.8364846611998</v>
      </c>
      <c r="Q34" s="120">
        <f>SUM(D34:F34)*370+G34*18.61*12+I34*28.21*12+K34*70.06*12+M34*115.13*12+H34*15154+J34*33627+L34*98369</f>
        <v>19610</v>
      </c>
      <c r="R34" s="56">
        <f>Q34-P34</f>
        <v>16423.163515338802</v>
      </c>
      <c r="S34" s="165"/>
    </row>
    <row r="35" spans="1:19" s="5" customFormat="1">
      <c r="A35" s="25" t="s">
        <v>57</v>
      </c>
      <c r="B35" s="13"/>
      <c r="C35" s="160">
        <v>175634.63</v>
      </c>
      <c r="D35" s="13">
        <v>56</v>
      </c>
      <c r="E35" s="29"/>
      <c r="F35" s="13"/>
      <c r="G35" s="29"/>
      <c r="H35" s="13"/>
      <c r="I35" s="29"/>
      <c r="J35" s="13"/>
      <c r="K35" s="29"/>
      <c r="L35" s="13"/>
      <c r="M35" s="29"/>
      <c r="N35" s="44"/>
      <c r="O35" s="161">
        <f>C35*0.2647</f>
        <v>46490.486560999998</v>
      </c>
      <c r="P35" s="55">
        <f>O35*0.0931</f>
        <v>4328.2642988291</v>
      </c>
      <c r="Q35" s="120">
        <f>SUM(D35:F35)*370+G35*18.61*12+I35*28.21*12+K35*70.06*12+M35*115.13*12+H35*15154+J35*33627+L35*98369</f>
        <v>20720</v>
      </c>
      <c r="R35" s="56">
        <f>Q35-P35</f>
        <v>16391.735701170899</v>
      </c>
      <c r="S35" s="165"/>
    </row>
    <row r="36" spans="1:19" s="5" customFormat="1">
      <c r="A36" s="25" t="s">
        <v>58</v>
      </c>
      <c r="B36" s="13"/>
      <c r="C36" s="160">
        <v>465345.96</v>
      </c>
      <c r="D36" s="13">
        <v>68</v>
      </c>
      <c r="E36" s="29">
        <v>7</v>
      </c>
      <c r="F36" s="13"/>
      <c r="G36" s="29"/>
      <c r="H36" s="13"/>
      <c r="I36" s="29"/>
      <c r="J36" s="13"/>
      <c r="K36" s="29"/>
      <c r="L36" s="13"/>
      <c r="M36" s="29"/>
      <c r="N36" s="44"/>
      <c r="O36" s="161">
        <f>C36*0.2647</f>
        <v>123177.075612</v>
      </c>
      <c r="P36" s="55">
        <f>O36*0.0931</f>
        <v>11467.7857394772</v>
      </c>
      <c r="Q36" s="120">
        <f>SUM(D36:F36)*370+G36*18.61*12+I36*28.21*12+K36*70.06*12+M36*115.13*12+H36*15154+J36*33627+L36*98369</f>
        <v>27750</v>
      </c>
      <c r="R36" s="56">
        <f>Q36-P36</f>
        <v>16282.2142605228</v>
      </c>
      <c r="S36" s="165"/>
    </row>
    <row r="37" spans="1:19" s="8" customFormat="1">
      <c r="A37" s="26" t="s">
        <v>59</v>
      </c>
      <c r="B37" s="6"/>
      <c r="C37" s="161">
        <v>115667.64</v>
      </c>
      <c r="D37" s="6">
        <v>48</v>
      </c>
      <c r="E37" s="30">
        <v>3</v>
      </c>
      <c r="F37" s="6"/>
      <c r="G37" s="30"/>
      <c r="H37" s="6"/>
      <c r="I37" s="30"/>
      <c r="J37" s="6"/>
      <c r="K37" s="30"/>
      <c r="L37" s="6"/>
      <c r="M37" s="30"/>
      <c r="N37" s="45"/>
      <c r="O37" s="161">
        <f>C37*0.2647</f>
        <v>30617.224307999997</v>
      </c>
      <c r="P37" s="55">
        <f>O37*0.0931</f>
        <v>2850.4635830747998</v>
      </c>
      <c r="Q37" s="120">
        <f>SUM(D37:F37)*370+G37*18.61*12+I37*28.21*12+K37*70.06*12+M37*115.13*12+H37*15154+J37*33627+L37*98369</f>
        <v>18870</v>
      </c>
      <c r="R37" s="56">
        <f>Q37-P37</f>
        <v>16019.536416925201</v>
      </c>
      <c r="S37" s="165"/>
    </row>
    <row r="38" spans="1:19" s="5" customFormat="1">
      <c r="A38" s="25" t="s">
        <v>60</v>
      </c>
      <c r="B38" s="13"/>
      <c r="C38" s="160">
        <v>108284.02</v>
      </c>
      <c r="D38" s="13">
        <v>48</v>
      </c>
      <c r="E38" s="29">
        <v>2</v>
      </c>
      <c r="F38" s="13"/>
      <c r="G38" s="29"/>
      <c r="H38" s="13"/>
      <c r="I38" s="29"/>
      <c r="J38" s="13"/>
      <c r="K38" s="29"/>
      <c r="L38" s="13"/>
      <c r="M38" s="29"/>
      <c r="N38" s="44"/>
      <c r="O38" s="161">
        <f>C38*0.2647</f>
        <v>28662.780094000002</v>
      </c>
      <c r="P38" s="55">
        <f>O38*0.0931</f>
        <v>2668.5048267514003</v>
      </c>
      <c r="Q38" s="120">
        <f>SUM(D38:F38)*370+G38*18.61*12+I38*28.21*12+K38*70.06*12+M38*115.13*12+H38*15154+J38*33627+L38*98369</f>
        <v>18500</v>
      </c>
      <c r="R38" s="56">
        <f>Q38-P38</f>
        <v>15831.495173248601</v>
      </c>
      <c r="S38" s="165"/>
    </row>
    <row r="39" spans="1:19" s="5" customFormat="1">
      <c r="A39" s="26" t="s">
        <v>61</v>
      </c>
      <c r="B39" s="6"/>
      <c r="C39" s="161">
        <v>184314.87</v>
      </c>
      <c r="D39" s="6">
        <v>54</v>
      </c>
      <c r="E39" s="30">
        <v>1</v>
      </c>
      <c r="F39" s="6"/>
      <c r="G39" s="30"/>
      <c r="H39" s="6"/>
      <c r="I39" s="30"/>
      <c r="J39" s="6"/>
      <c r="K39" s="30"/>
      <c r="L39" s="6"/>
      <c r="M39" s="30"/>
      <c r="N39" s="45"/>
      <c r="O39" s="161">
        <f>C39*0.2647</f>
        <v>48788.146088999994</v>
      </c>
      <c r="P39" s="55">
        <f>O39*0.0931</f>
        <v>4542.1764008859</v>
      </c>
      <c r="Q39" s="120">
        <f>SUM(D39:F39)*370+G39*18.61*12+I39*28.21*12+K39*70.06*12+M39*115.13*12+H39*15154+J39*33627+L39*98369</f>
        <v>20350</v>
      </c>
      <c r="R39" s="56">
        <f>Q39-P39</f>
        <v>15807.823599114101</v>
      </c>
      <c r="S39" s="165"/>
    </row>
    <row r="40" spans="1:19" s="5" customFormat="1">
      <c r="A40" s="26" t="s">
        <v>62</v>
      </c>
      <c r="B40" s="6"/>
      <c r="C40" s="161">
        <v>139453.41</v>
      </c>
      <c r="D40" s="6">
        <v>48</v>
      </c>
      <c r="E40" s="30">
        <v>4</v>
      </c>
      <c r="F40" s="6"/>
      <c r="G40" s="30"/>
      <c r="H40" s="6"/>
      <c r="I40" s="30"/>
      <c r="J40" s="6"/>
      <c r="K40" s="30"/>
      <c r="L40" s="6"/>
      <c r="M40" s="30"/>
      <c r="N40" s="45"/>
      <c r="O40" s="161">
        <f>C40*0.2647</f>
        <v>36913.317626999997</v>
      </c>
      <c r="P40" s="55">
        <f>O40*0.0931</f>
        <v>3436.6298710736996</v>
      </c>
      <c r="Q40" s="120">
        <f>SUM(D40:F40)*370+G40*18.61*12+I40*28.21*12+K40*70.06*12+M40*115.13*12+H40*15154+J40*33627+L40*98369</f>
        <v>19240</v>
      </c>
      <c r="R40" s="56">
        <f>Q40-P40</f>
        <v>15803.370128926301</v>
      </c>
      <c r="S40" s="165"/>
    </row>
    <row r="41" spans="1:19" s="5" customFormat="1">
      <c r="A41" s="25" t="s">
        <v>63</v>
      </c>
      <c r="B41" s="13"/>
      <c r="C41" s="160">
        <v>575779.26</v>
      </c>
      <c r="D41" s="13">
        <v>52</v>
      </c>
      <c r="E41" s="29">
        <v>27</v>
      </c>
      <c r="F41" s="13">
        <v>2</v>
      </c>
      <c r="G41" s="29"/>
      <c r="H41" s="13"/>
      <c r="I41" s="29"/>
      <c r="J41" s="13"/>
      <c r="K41" s="29"/>
      <c r="L41" s="13"/>
      <c r="M41" s="29"/>
      <c r="N41" s="44"/>
      <c r="O41" s="161">
        <f>C41*0.2647</f>
        <v>152408.77012199999</v>
      </c>
      <c r="P41" s="55">
        <f>O41*0.0931</f>
        <v>14189.2564983582</v>
      </c>
      <c r="Q41" s="120">
        <f>SUM(D41:F41)*370+G41*18.61*12+I41*28.21*12+K41*70.06*12+M41*115.13*12+H41*15154+J41*33627+L41*98369</f>
        <v>29970</v>
      </c>
      <c r="R41" s="56">
        <f>Q41-P41</f>
        <v>15780.7435016418</v>
      </c>
      <c r="S41" s="165"/>
    </row>
    <row r="42" spans="1:19" s="5" customFormat="1">
      <c r="A42" s="25" t="s">
        <v>64</v>
      </c>
      <c r="B42" s="13"/>
      <c r="C42" s="160">
        <v>145818.68</v>
      </c>
      <c r="D42" s="13">
        <v>44</v>
      </c>
      <c r="E42" s="29">
        <v>8</v>
      </c>
      <c r="F42" s="13"/>
      <c r="G42" s="29"/>
      <c r="H42" s="13"/>
      <c r="I42" s="29"/>
      <c r="J42" s="13"/>
      <c r="K42" s="29"/>
      <c r="L42" s="13"/>
      <c r="M42" s="29"/>
      <c r="N42" s="44"/>
      <c r="O42" s="161">
        <f>C42*0.2647</f>
        <v>38598.204595999996</v>
      </c>
      <c r="P42" s="55">
        <f>O42*0.0931</f>
        <v>3593.4928478875995</v>
      </c>
      <c r="Q42" s="120">
        <f>SUM(D42:F42)*370+G42*18.61*12+I42*28.21*12+K42*70.06*12+M42*115.13*12+H42*15154+J42*33627+L42*98369</f>
        <v>19240</v>
      </c>
      <c r="R42" s="56">
        <f>Q42-P42</f>
        <v>15646.507152112401</v>
      </c>
      <c r="S42" s="165"/>
    </row>
    <row r="43" spans="1:19" s="5" customFormat="1">
      <c r="A43" s="25" t="s">
        <v>65</v>
      </c>
      <c r="B43" s="13"/>
      <c r="C43" s="160">
        <v>431090.05</v>
      </c>
      <c r="D43" s="13">
        <v>62</v>
      </c>
      <c r="E43" s="29">
        <v>9</v>
      </c>
      <c r="F43" s="13"/>
      <c r="G43" s="29"/>
      <c r="H43" s="13"/>
      <c r="I43" s="29"/>
      <c r="J43" s="13"/>
      <c r="K43" s="29"/>
      <c r="L43" s="13"/>
      <c r="M43" s="29"/>
      <c r="N43" s="44"/>
      <c r="O43" s="161">
        <f>C43*0.2647</f>
        <v>114109.53623499999</v>
      </c>
      <c r="P43" s="55">
        <f>O43*0.0931</f>
        <v>10623.5978234785</v>
      </c>
      <c r="Q43" s="120">
        <f>SUM(D43:F43)*370+G43*18.61*12+I43*28.21*12+K43*70.06*12+M43*115.13*12+H43*15154+J43*33627+L43*98369</f>
        <v>26270</v>
      </c>
      <c r="R43" s="56">
        <f>Q43-P43</f>
        <v>15646.4021765215</v>
      </c>
      <c r="S43" s="165"/>
    </row>
    <row r="44" spans="1:19" s="8" customFormat="1">
      <c r="A44" s="25" t="s">
        <v>66</v>
      </c>
      <c r="B44" s="13"/>
      <c r="C44" s="160">
        <v>114078.15</v>
      </c>
      <c r="D44" s="13">
        <v>46</v>
      </c>
      <c r="E44" s="29">
        <v>2</v>
      </c>
      <c r="F44" s="13">
        <v>1</v>
      </c>
      <c r="G44" s="29"/>
      <c r="H44" s="13"/>
      <c r="I44" s="29"/>
      <c r="J44" s="13"/>
      <c r="K44" s="29"/>
      <c r="L44" s="13"/>
      <c r="M44" s="29"/>
      <c r="N44" s="44"/>
      <c r="O44" s="161">
        <f>C44*0.2647</f>
        <v>30196.486304999999</v>
      </c>
      <c r="P44" s="55">
        <f>O44*0.0931</f>
        <v>2811.2928749954999</v>
      </c>
      <c r="Q44" s="120">
        <f>SUM(D44:F44)*370+G44*18.61*12+I44*28.21*12+K44*70.06*12+M44*115.13*12+H44*15154+J44*33627+L44*98369</f>
        <v>18130</v>
      </c>
      <c r="R44" s="56">
        <f>Q44-P44</f>
        <v>15318.707125004501</v>
      </c>
      <c r="S44" s="165"/>
    </row>
    <row r="45" spans="1:19" s="5" customFormat="1">
      <c r="A45" s="26" t="s">
        <v>67</v>
      </c>
      <c r="B45" s="6"/>
      <c r="C45" s="161">
        <v>138802.29999999999</v>
      </c>
      <c r="D45" s="6">
        <v>40</v>
      </c>
      <c r="E45" s="30">
        <v>10</v>
      </c>
      <c r="F45" s="6"/>
      <c r="G45" s="30"/>
      <c r="H45" s="6"/>
      <c r="I45" s="30"/>
      <c r="J45" s="6"/>
      <c r="K45" s="30"/>
      <c r="L45" s="6"/>
      <c r="M45" s="30"/>
      <c r="N45" s="45"/>
      <c r="O45" s="161">
        <f>C45*0.2647</f>
        <v>36740.968809999998</v>
      </c>
      <c r="P45" s="55">
        <f>O45*0.0931</f>
        <v>3420.5841962109998</v>
      </c>
      <c r="Q45" s="120">
        <f>SUM(D45:F45)*370+G45*18.61*12+I45*28.21*12+K45*70.06*12+M45*115.13*12+H45*15154+J45*33627+L45*98369</f>
        <v>18500</v>
      </c>
      <c r="R45" s="56">
        <f>Q45-P45</f>
        <v>15079.415803789001</v>
      </c>
      <c r="S45" s="165"/>
    </row>
    <row r="46" spans="1:19" s="5" customFormat="1">
      <c r="A46" s="25" t="s">
        <v>68</v>
      </c>
      <c r="B46" s="13"/>
      <c r="C46" s="160">
        <v>126967.36</v>
      </c>
      <c r="D46" s="13">
        <v>38</v>
      </c>
      <c r="E46" s="29">
        <v>11</v>
      </c>
      <c r="F46" s="13"/>
      <c r="G46" s="29"/>
      <c r="H46" s="13"/>
      <c r="I46" s="29"/>
      <c r="J46" s="13"/>
      <c r="K46" s="29"/>
      <c r="L46" s="13"/>
      <c r="M46" s="29"/>
      <c r="N46" s="44"/>
      <c r="O46" s="161">
        <f>C46*0.2647</f>
        <v>33608.260192000002</v>
      </c>
      <c r="P46" s="55">
        <f>O46*0.0931</f>
        <v>3128.9290238752001</v>
      </c>
      <c r="Q46" s="120">
        <f>SUM(D46:F46)*370+G46*18.61*12+I46*28.21*12+K46*70.06*12+M46*115.13*12+H46*15154+J46*33627+L46*98369</f>
        <v>18130</v>
      </c>
      <c r="R46" s="56">
        <f>Q46-P46</f>
        <v>15001.0709761248</v>
      </c>
      <c r="S46" s="165"/>
    </row>
    <row r="47" spans="1:19" s="5" customFormat="1">
      <c r="A47" s="25" t="s">
        <v>69</v>
      </c>
      <c r="B47" s="13"/>
      <c r="C47" s="160">
        <v>60026.79</v>
      </c>
      <c r="D47" s="13"/>
      <c r="E47" s="29"/>
      <c r="F47" s="13">
        <v>3</v>
      </c>
      <c r="G47" s="29"/>
      <c r="H47" s="13">
        <v>1</v>
      </c>
      <c r="I47" s="29"/>
      <c r="J47" s="13"/>
      <c r="K47" s="29"/>
      <c r="L47" s="13"/>
      <c r="M47" s="29"/>
      <c r="N47" s="44"/>
      <c r="O47" s="161">
        <f>C47*0.2647</f>
        <v>15889.091312999999</v>
      </c>
      <c r="P47" s="55">
        <f>O47*0.0931</f>
        <v>1479.2744012403</v>
      </c>
      <c r="Q47" s="120">
        <f>SUM(D47:F47)*370+G47*18.61*12+I47*28.21*12+K47*70.06*12+M47*115.13*12+H47*15154+J47*33627+L47*98369</f>
        <v>16264</v>
      </c>
      <c r="R47" s="56">
        <f>Q47-P47</f>
        <v>14784.7255987597</v>
      </c>
      <c r="S47" s="165"/>
    </row>
    <row r="48" spans="1:19" s="5" customFormat="1">
      <c r="A48" s="26" t="s">
        <v>70</v>
      </c>
      <c r="B48" s="6"/>
      <c r="C48" s="161">
        <v>101261.24</v>
      </c>
      <c r="D48" s="6"/>
      <c r="E48" s="30"/>
      <c r="F48" s="6"/>
      <c r="G48" s="30"/>
      <c r="H48" s="6">
        <v>1</v>
      </c>
      <c r="I48" s="30"/>
      <c r="J48" s="6"/>
      <c r="K48" s="30">
        <v>2</v>
      </c>
      <c r="L48" s="6"/>
      <c r="M48" s="30"/>
      <c r="N48" s="45"/>
      <c r="O48" s="161">
        <f>C48*0.2647</f>
        <v>26803.850227999999</v>
      </c>
      <c r="P48" s="55">
        <f>O48*0.0931</f>
        <v>2495.4384562268001</v>
      </c>
      <c r="Q48" s="120">
        <f>SUM(D48:F48)*370+G48*18.61*12+I48*28.21*12+K48*70.06*12+M48*115.13*12+H48*15154+J48*33627+L48*98369</f>
        <v>16835.439999999999</v>
      </c>
      <c r="R48" s="56">
        <f>Q48-P48</f>
        <v>14340.001543773198</v>
      </c>
      <c r="S48" s="165"/>
    </row>
    <row r="49" spans="1:19" s="5" customFormat="1">
      <c r="A49" s="26" t="s">
        <v>71</v>
      </c>
      <c r="B49" s="6"/>
      <c r="C49" s="161">
        <v>202173.45</v>
      </c>
      <c r="D49" s="6"/>
      <c r="E49" s="30">
        <v>52</v>
      </c>
      <c r="F49" s="6"/>
      <c r="G49" s="30"/>
      <c r="H49" s="6"/>
      <c r="I49" s="30"/>
      <c r="J49" s="6"/>
      <c r="K49" s="30"/>
      <c r="L49" s="6"/>
      <c r="M49" s="30"/>
      <c r="N49" s="45"/>
      <c r="O49" s="161">
        <f>C49*0.2647</f>
        <v>53515.312214999998</v>
      </c>
      <c r="P49" s="55">
        <f>O49*0.0931</f>
        <v>4982.2755672165003</v>
      </c>
      <c r="Q49" s="120">
        <f>SUM(D49:F49)*370+G49*18.61*12+I49*28.21*12+K49*70.06*12+M49*115.13*12+H49*15154+J49*33627+L49*98369</f>
        <v>19240</v>
      </c>
      <c r="R49" s="56">
        <f>Q49-P49</f>
        <v>14257.7244327835</v>
      </c>
      <c r="S49" s="165"/>
    </row>
    <row r="50" spans="1:19" s="5" customFormat="1">
      <c r="A50" s="25" t="s">
        <v>72</v>
      </c>
      <c r="B50" s="13"/>
      <c r="C50" s="160">
        <v>352489.95</v>
      </c>
      <c r="D50" s="13">
        <v>54</v>
      </c>
      <c r="E50" s="29">
        <v>8</v>
      </c>
      <c r="F50" s="13"/>
      <c r="G50" s="29"/>
      <c r="H50" s="13"/>
      <c r="I50" s="29"/>
      <c r="J50" s="13"/>
      <c r="K50" s="29"/>
      <c r="L50" s="13"/>
      <c r="M50" s="29"/>
      <c r="N50" s="44" t="s">
        <v>43</v>
      </c>
      <c r="O50" s="161">
        <f>C50*0.2647</f>
        <v>93304.089764999997</v>
      </c>
      <c r="P50" s="55">
        <f>O50*0.0931</f>
        <v>8686.6107571214998</v>
      </c>
      <c r="Q50" s="120">
        <f>SUM(D50:F50)*370+G50*18.61*12+I50*28.21*12+K50*70.06*12+M50*115.13*12+H50*15154+J50*33627+L50*98369</f>
        <v>22940</v>
      </c>
      <c r="R50" s="56">
        <f>Q50-P50</f>
        <v>14253.3892428785</v>
      </c>
      <c r="S50" s="165"/>
    </row>
    <row r="51" spans="1:19" s="5" customFormat="1">
      <c r="A51" s="25" t="s">
        <v>73</v>
      </c>
      <c r="B51" s="13"/>
      <c r="C51" s="160">
        <v>37640.94</v>
      </c>
      <c r="D51" s="13"/>
      <c r="E51" s="29"/>
      <c r="F51" s="13"/>
      <c r="G51" s="29"/>
      <c r="H51" s="13">
        <v>1</v>
      </c>
      <c r="I51" s="29"/>
      <c r="J51" s="13"/>
      <c r="K51" s="29"/>
      <c r="L51" s="13"/>
      <c r="M51" s="29"/>
      <c r="N51" s="44"/>
      <c r="O51" s="161">
        <f>C51*0.2647</f>
        <v>9963.5568180000009</v>
      </c>
      <c r="P51" s="55">
        <f>O51*0.0931</f>
        <v>927.60713975580006</v>
      </c>
      <c r="Q51" s="120">
        <f>SUM(D51:F51)*370+G51*18.61*12+I51*28.21*12+K51*70.06*12+M51*115.13*12+H51*15154+J51*33627+L51*98369</f>
        <v>15154</v>
      </c>
      <c r="R51" s="56">
        <f>Q51-P51</f>
        <v>14226.392860244199</v>
      </c>
      <c r="S51" s="165"/>
    </row>
    <row r="52" spans="1:19" s="5" customFormat="1">
      <c r="A52" s="25" t="s">
        <v>74</v>
      </c>
      <c r="B52" s="13"/>
      <c r="C52" s="160">
        <v>175811.59</v>
      </c>
      <c r="D52" s="13">
        <v>46</v>
      </c>
      <c r="E52" s="29">
        <v>2</v>
      </c>
      <c r="F52" s="13">
        <v>2</v>
      </c>
      <c r="G52" s="29"/>
      <c r="H52" s="13"/>
      <c r="I52" s="29"/>
      <c r="J52" s="13"/>
      <c r="K52" s="29"/>
      <c r="L52" s="13"/>
      <c r="M52" s="29"/>
      <c r="N52" s="44"/>
      <c r="O52" s="161">
        <f>C52*0.2647</f>
        <v>46537.327872999995</v>
      </c>
      <c r="P52" s="55">
        <f>O52*0.0931</f>
        <v>4332.6252249762993</v>
      </c>
      <c r="Q52" s="120">
        <f>SUM(D52:F52)*370+G52*18.61*12+I52*28.21*12+K52*70.06*12+M52*115.13*12+H52*15154+J52*33627+L52*98369</f>
        <v>18500</v>
      </c>
      <c r="R52" s="56">
        <f>Q52-P52</f>
        <v>14167.374775023702</v>
      </c>
      <c r="S52" s="165"/>
    </row>
    <row r="53" spans="1:19" s="5" customFormat="1">
      <c r="A53" s="26" t="s">
        <v>75</v>
      </c>
      <c r="B53" s="6"/>
      <c r="C53" s="161">
        <v>67821.11</v>
      </c>
      <c r="D53" s="6">
        <v>34</v>
      </c>
      <c r="E53" s="30">
        <v>8</v>
      </c>
      <c r="F53" s="6"/>
      <c r="G53" s="30"/>
      <c r="H53" s="6"/>
      <c r="I53" s="30"/>
      <c r="J53" s="6"/>
      <c r="K53" s="30"/>
      <c r="L53" s="6"/>
      <c r="M53" s="30"/>
      <c r="N53" s="45"/>
      <c r="O53" s="161">
        <f>C53*0.2647</f>
        <v>17952.247816999999</v>
      </c>
      <c r="P53" s="55">
        <f>O53*0.0931</f>
        <v>1671.3542717626999</v>
      </c>
      <c r="Q53" s="120">
        <f>SUM(D53:F53)*370+G53*18.61*12+I53*28.21*12+K53*70.06*12+M53*115.13*12+H53*15154+J53*33627+L53*98369</f>
        <v>15540</v>
      </c>
      <c r="R53" s="56">
        <f>Q53-P53</f>
        <v>13868.645728237299</v>
      </c>
      <c r="S53" s="165"/>
    </row>
    <row r="54" spans="1:19">
      <c r="A54" s="25" t="s">
        <v>76</v>
      </c>
      <c r="B54" s="13"/>
      <c r="C54" s="160">
        <v>223072.2</v>
      </c>
      <c r="D54" s="13">
        <v>36</v>
      </c>
      <c r="E54" s="29">
        <v>8</v>
      </c>
      <c r="F54" s="13">
        <v>8</v>
      </c>
      <c r="G54" s="29"/>
      <c r="H54" s="13"/>
      <c r="I54" s="29"/>
      <c r="J54" s="13"/>
      <c r="K54" s="29"/>
      <c r="L54" s="13"/>
      <c r="M54" s="29"/>
      <c r="N54" s="44"/>
      <c r="O54" s="161">
        <f>C54*0.2647</f>
        <v>59047.211340000002</v>
      </c>
      <c r="P54" s="55">
        <f>O54*0.0931</f>
        <v>5497.2953757539999</v>
      </c>
      <c r="Q54" s="120">
        <f>SUM(D54:F54)*370+G54*18.61*12+I54*28.21*12+K54*70.06*12+M54*115.13*12+H54*15154+J54*33627+L54*98369</f>
        <v>19240</v>
      </c>
      <c r="R54" s="56">
        <f>Q54-P54</f>
        <v>13742.704624246</v>
      </c>
      <c r="S54" s="165"/>
    </row>
    <row r="55" spans="1:19">
      <c r="A55" s="26" t="s">
        <v>77</v>
      </c>
      <c r="B55" s="6"/>
      <c r="C55" s="161">
        <v>583621.74</v>
      </c>
      <c r="D55" s="6">
        <v>70</v>
      </c>
      <c r="E55" s="30">
        <v>6</v>
      </c>
      <c r="F55" s="6"/>
      <c r="G55" s="30"/>
      <c r="H55" s="6"/>
      <c r="I55" s="30"/>
      <c r="J55" s="6"/>
      <c r="K55" s="30"/>
      <c r="L55" s="6"/>
      <c r="M55" s="30"/>
      <c r="N55" s="45"/>
      <c r="O55" s="161">
        <f>C55*0.2647</f>
        <v>154484.67457800001</v>
      </c>
      <c r="P55" s="55">
        <f>O55*0.0931</f>
        <v>14382.5232032118</v>
      </c>
      <c r="Q55" s="120">
        <f>SUM(D55:F55)*370+G55*18.61*12+I55*28.21*12+K55*70.06*12+M55*115.13*12+H55*15154+J55*33627+L55*98369</f>
        <v>28120</v>
      </c>
      <c r="R55" s="56">
        <f>Q55-P55</f>
        <v>13737.4767967882</v>
      </c>
      <c r="S55" s="165"/>
    </row>
    <row r="56" spans="1:19">
      <c r="A56" s="25" t="s">
        <v>78</v>
      </c>
      <c r="B56" s="13"/>
      <c r="C56" s="160">
        <v>84772.05</v>
      </c>
      <c r="D56" s="13"/>
      <c r="E56" s="29"/>
      <c r="F56" s="13">
        <v>1</v>
      </c>
      <c r="G56" s="29"/>
      <c r="H56" s="13">
        <v>1</v>
      </c>
      <c r="I56" s="29"/>
      <c r="J56" s="13"/>
      <c r="K56" s="29"/>
      <c r="L56" s="13"/>
      <c r="M56" s="29"/>
      <c r="N56" s="44"/>
      <c r="O56" s="161">
        <f>C56*0.2647</f>
        <v>22439.161635</v>
      </c>
      <c r="P56" s="55">
        <f>O56*0.0931</f>
        <v>2089.0859482185001</v>
      </c>
      <c r="Q56" s="120">
        <f>SUM(D56:F56)*370+G56*18.61*12+I56*28.21*12+K56*70.06*12+M56*115.13*12+H56*15154+J56*33627+L56*98369</f>
        <v>15524</v>
      </c>
      <c r="R56" s="56">
        <f>Q56-P56</f>
        <v>13434.914051781499</v>
      </c>
      <c r="S56" s="165"/>
    </row>
    <row r="57" spans="1:19">
      <c r="A57" s="25" t="s">
        <v>79</v>
      </c>
      <c r="B57" s="13"/>
      <c r="C57" s="160">
        <v>124608.08</v>
      </c>
      <c r="D57" s="13">
        <v>38</v>
      </c>
      <c r="E57" s="29">
        <v>6</v>
      </c>
      <c r="F57" s="13"/>
      <c r="G57" s="29"/>
      <c r="H57" s="13"/>
      <c r="I57" s="29"/>
      <c r="J57" s="13"/>
      <c r="K57" s="29"/>
      <c r="L57" s="13"/>
      <c r="M57" s="29"/>
      <c r="N57" s="44"/>
      <c r="O57" s="161">
        <f>C57*0.2647</f>
        <v>32983.758776000002</v>
      </c>
      <c r="P57" s="55">
        <f>O57*0.0931</f>
        <v>3070.7879420456002</v>
      </c>
      <c r="Q57" s="120">
        <f>SUM(D57:F57)*370+G57*18.61*12+I57*28.21*12+K57*70.06*12+M57*115.13*12+H57*15154+J57*33627+L57*98369</f>
        <v>16280</v>
      </c>
      <c r="R57" s="56">
        <f>Q57-P57</f>
        <v>13209.212057954399</v>
      </c>
      <c r="S57" s="165"/>
    </row>
    <row r="58" spans="1:19">
      <c r="A58" s="26" t="s">
        <v>80</v>
      </c>
      <c r="B58" s="6"/>
      <c r="C58" s="161">
        <v>103759.87</v>
      </c>
      <c r="D58" s="6">
        <v>42</v>
      </c>
      <c r="E58" s="30"/>
      <c r="F58" s="6"/>
      <c r="G58" s="30"/>
      <c r="H58" s="6"/>
      <c r="I58" s="30"/>
      <c r="J58" s="6"/>
      <c r="K58" s="30"/>
      <c r="L58" s="6">
        <v>0</v>
      </c>
      <c r="M58" s="30"/>
      <c r="N58" s="45"/>
      <c r="O58" s="161">
        <f>C58*0.2647</f>
        <v>27465.237588999997</v>
      </c>
      <c r="P58" s="55">
        <f>O58*0.0931</f>
        <v>2557.0136195358996</v>
      </c>
      <c r="Q58" s="120">
        <f>SUM(D58:F58)*370+G58*18.61*12+I58*28.21*12+K58*70.06*12+M58*115.13*12+H58*15154+J58*33627+L58*98369</f>
        <v>15540</v>
      </c>
      <c r="R58" s="56">
        <f>Q58-P58</f>
        <v>12982.986380464101</v>
      </c>
      <c r="S58" s="165"/>
    </row>
    <row r="59" spans="1:19">
      <c r="A59" s="26" t="s">
        <v>81</v>
      </c>
      <c r="B59" s="6"/>
      <c r="C59" s="161">
        <v>62829.04</v>
      </c>
      <c r="D59" s="6">
        <v>38</v>
      </c>
      <c r="E59" s="30">
        <v>1</v>
      </c>
      <c r="F59" s="6"/>
      <c r="G59" s="30"/>
      <c r="H59" s="6"/>
      <c r="I59" s="30"/>
      <c r="J59" s="6"/>
      <c r="K59" s="30"/>
      <c r="L59" s="6"/>
      <c r="M59" s="30"/>
      <c r="N59" s="45"/>
      <c r="O59" s="161">
        <f>C59*0.2647</f>
        <v>16630.846888</v>
      </c>
      <c r="P59" s="55">
        <f>O59*0.0931</f>
        <v>1548.3318452728001</v>
      </c>
      <c r="Q59" s="120">
        <f>SUM(D59:F59)*370+G59*18.61*12+I59*28.21*12+K59*70.06*12+M59*115.13*12+H59*15154+J59*33627+L59*98369</f>
        <v>14430</v>
      </c>
      <c r="R59" s="56">
        <f>Q59-P59</f>
        <v>12881.6681547272</v>
      </c>
      <c r="S59" s="165"/>
    </row>
    <row r="60" spans="1:19">
      <c r="A60" s="25" t="s">
        <v>82</v>
      </c>
      <c r="B60" s="13"/>
      <c r="C60" s="160">
        <v>183287.51</v>
      </c>
      <c r="D60" s="13">
        <v>40</v>
      </c>
      <c r="E60" s="29">
        <v>5</v>
      </c>
      <c r="F60" s="13">
        <v>1</v>
      </c>
      <c r="G60" s="29"/>
      <c r="H60" s="13"/>
      <c r="I60" s="29"/>
      <c r="J60" s="13"/>
      <c r="K60" s="29"/>
      <c r="L60" s="13"/>
      <c r="M60" s="29"/>
      <c r="N60" s="44"/>
      <c r="O60" s="161">
        <f>C60*0.2647</f>
        <v>48516.203896999999</v>
      </c>
      <c r="P60" s="55">
        <f>O60*0.0931</f>
        <v>4516.8585828106998</v>
      </c>
      <c r="Q60" s="120">
        <f>SUM(D60:F60)*370+G60*18.61*12+I60*28.21*12+K60*70.06*12+M60*115.13*12+H60*15154+J60*33627+L60*98369</f>
        <v>17020</v>
      </c>
      <c r="R60" s="56">
        <f>Q60-P60</f>
        <v>12503.141417189301</v>
      </c>
      <c r="S60" s="165"/>
    </row>
    <row r="61" spans="1:19">
      <c r="A61" s="25" t="s">
        <v>83</v>
      </c>
      <c r="B61" s="13"/>
      <c r="C61" s="160">
        <v>93889.39</v>
      </c>
      <c r="D61" s="13">
        <v>38</v>
      </c>
      <c r="E61" s="29">
        <v>2</v>
      </c>
      <c r="F61" s="13"/>
      <c r="G61" s="29"/>
      <c r="H61" s="13"/>
      <c r="I61" s="29"/>
      <c r="J61" s="13"/>
      <c r="K61" s="29"/>
      <c r="L61" s="13"/>
      <c r="M61" s="29"/>
      <c r="N61" s="44"/>
      <c r="O61" s="161">
        <f>C61*0.2647</f>
        <v>24852.521532999999</v>
      </c>
      <c r="P61" s="55">
        <f>O61*0.0931</f>
        <v>2313.7697547223001</v>
      </c>
      <c r="Q61" s="120">
        <f>SUM(D61:F61)*370+G61*18.61*12+I61*28.21*12+K61*70.06*12+M61*115.13*12+H61*15154+J61*33627+L61*98369</f>
        <v>14800</v>
      </c>
      <c r="R61" s="56">
        <f>Q61-P61</f>
        <v>12486.2302452777</v>
      </c>
      <c r="S61" s="165"/>
    </row>
    <row r="62" spans="1:19">
      <c r="A62" s="25" t="s">
        <v>84</v>
      </c>
      <c r="B62" s="13"/>
      <c r="C62" s="160">
        <v>27871.360000000001</v>
      </c>
      <c r="D62" s="13">
        <v>34</v>
      </c>
      <c r="E62" s="29">
        <v>1</v>
      </c>
      <c r="F62" s="13"/>
      <c r="G62" s="29"/>
      <c r="H62" s="13"/>
      <c r="I62" s="29"/>
      <c r="J62" s="13"/>
      <c r="K62" s="29"/>
      <c r="L62" s="13"/>
      <c r="M62" s="29"/>
      <c r="N62" s="44"/>
      <c r="O62" s="161">
        <f>C62*0.2647</f>
        <v>7377.548992</v>
      </c>
      <c r="P62" s="55">
        <f>O62*0.0931</f>
        <v>686.84981115519997</v>
      </c>
      <c r="Q62" s="120">
        <f>SUM(D62:F62)*370+G62*18.61*12+I62*28.21*12+K62*70.06*12+M62*115.13*12+H62*15154+J62*33627+L62*98369</f>
        <v>12950</v>
      </c>
      <c r="R62" s="56">
        <f>Q62-P62</f>
        <v>12263.1501888448</v>
      </c>
      <c r="S62" s="165"/>
    </row>
    <row r="63" spans="1:19">
      <c r="A63" s="25" t="s">
        <v>85</v>
      </c>
      <c r="B63" s="13"/>
      <c r="C63" s="160">
        <v>158956.20000000001</v>
      </c>
      <c r="D63" s="13">
        <v>24</v>
      </c>
      <c r="E63" s="29"/>
      <c r="F63" s="13">
        <v>12</v>
      </c>
      <c r="G63" s="29">
        <v>12</v>
      </c>
      <c r="H63" s="13"/>
      <c r="I63" s="29"/>
      <c r="J63" s="13"/>
      <c r="K63" s="29"/>
      <c r="L63" s="13"/>
      <c r="M63" s="29"/>
      <c r="N63" s="44"/>
      <c r="O63" s="161">
        <f>C63*0.2647</f>
        <v>42075.706140000002</v>
      </c>
      <c r="P63" s="55">
        <f>O63*0.0931</f>
        <v>3917.2482416340004</v>
      </c>
      <c r="Q63" s="120">
        <f>SUM(D63:F63)*370+G63*18.61*12+I63*28.21*12+K63*70.06*12+M63*115.13*12+H63*15154+J63*33627+L63*98369</f>
        <v>15999.84</v>
      </c>
      <c r="R63" s="56">
        <f>Q63-P63</f>
        <v>12082.591758365999</v>
      </c>
      <c r="S63" s="165"/>
    </row>
    <row r="64" spans="1:19">
      <c r="A64" s="25" t="s">
        <v>86</v>
      </c>
      <c r="B64" s="13"/>
      <c r="C64" s="160">
        <v>91875.43</v>
      </c>
      <c r="D64" s="13">
        <v>32</v>
      </c>
      <c r="E64" s="29">
        <v>6</v>
      </c>
      <c r="F64" s="13"/>
      <c r="G64" s="29"/>
      <c r="H64" s="13"/>
      <c r="I64" s="29"/>
      <c r="J64" s="13"/>
      <c r="K64" s="29"/>
      <c r="L64" s="13"/>
      <c r="M64" s="29"/>
      <c r="N64" s="44"/>
      <c r="O64" s="161">
        <f>C64*0.2647</f>
        <v>24319.426320999999</v>
      </c>
      <c r="P64" s="55">
        <f>O64*0.0931</f>
        <v>2264.1385904850999</v>
      </c>
      <c r="Q64" s="120">
        <f>SUM(D64:F64)*370+G64*18.61*12+I64*28.21*12+K64*70.06*12+M64*115.13*12+H64*15154+J64*33627+L64*98369</f>
        <v>14060</v>
      </c>
      <c r="R64" s="56">
        <f>Q64-P64</f>
        <v>11795.861409514901</v>
      </c>
      <c r="S64" s="165"/>
    </row>
    <row r="65" spans="1:19">
      <c r="A65" s="25" t="s">
        <v>87</v>
      </c>
      <c r="B65" s="13"/>
      <c r="C65" s="162">
        <v>125023.73</v>
      </c>
      <c r="D65" s="13">
        <v>36</v>
      </c>
      <c r="E65" s="29">
        <v>3</v>
      </c>
      <c r="F65" s="13">
        <v>1</v>
      </c>
      <c r="G65" s="29"/>
      <c r="H65" s="13"/>
      <c r="I65" s="29"/>
      <c r="J65" s="13"/>
      <c r="K65" s="29"/>
      <c r="L65" s="13"/>
      <c r="M65" s="29"/>
      <c r="N65" s="44"/>
      <c r="O65" s="161">
        <f>C65*0.2647</f>
        <v>33093.781330999998</v>
      </c>
      <c r="P65" s="55">
        <f>O65*0.0931</f>
        <v>3081.0310419161001</v>
      </c>
      <c r="Q65" s="120">
        <f>SUM(D65:F65)*370+G65*18.61*12+I65*28.21*12+K65*70.06*12+M65*115.13*12+H65*15154+J65*33627+L65*98369</f>
        <v>14800</v>
      </c>
      <c r="R65" s="56">
        <f>Q65-P65</f>
        <v>11718.9689580839</v>
      </c>
      <c r="S65" s="165"/>
    </row>
    <row r="66" spans="1:19">
      <c r="A66" s="25" t="s">
        <v>88</v>
      </c>
      <c r="B66" s="13"/>
      <c r="C66" s="160">
        <v>224664.23</v>
      </c>
      <c r="D66" s="13"/>
      <c r="E66" s="29">
        <v>1</v>
      </c>
      <c r="F66" s="13"/>
      <c r="G66" s="29"/>
      <c r="H66" s="13">
        <v>1</v>
      </c>
      <c r="I66" s="29"/>
      <c r="J66" s="13"/>
      <c r="K66" s="29">
        <v>2</v>
      </c>
      <c r="L66" s="13"/>
      <c r="M66" s="29"/>
      <c r="N66" s="44"/>
      <c r="O66" s="161">
        <f>C66*0.2647</f>
        <v>59468.621681000004</v>
      </c>
      <c r="P66" s="55">
        <f>O66*0.0931</f>
        <v>5536.5286785011003</v>
      </c>
      <c r="Q66" s="120">
        <f>SUM(D66:F66)*370+G66*18.61*12+I66*28.21*12+K66*70.06*12+M66*115.13*12+H66*15154+J66*33627+L66*98369</f>
        <v>17205.439999999999</v>
      </c>
      <c r="R66" s="56">
        <f>Q66-P66</f>
        <v>11668.911321498897</v>
      </c>
      <c r="S66" s="165"/>
    </row>
    <row r="67" spans="1:19">
      <c r="A67" s="25" t="s">
        <v>89</v>
      </c>
      <c r="B67" s="13"/>
      <c r="C67" s="162">
        <v>110403.06</v>
      </c>
      <c r="D67" s="13">
        <v>30</v>
      </c>
      <c r="E67" s="29">
        <v>6</v>
      </c>
      <c r="F67" s="13">
        <v>2</v>
      </c>
      <c r="G67" s="29"/>
      <c r="H67" s="13"/>
      <c r="I67" s="29"/>
      <c r="J67" s="13"/>
      <c r="K67" s="29"/>
      <c r="L67" s="13"/>
      <c r="M67" s="29"/>
      <c r="N67" s="44"/>
      <c r="O67" s="161">
        <f>C67*0.2647</f>
        <v>29223.689982</v>
      </c>
      <c r="P67" s="55">
        <f>O67*0.0931</f>
        <v>2720.7255373242001</v>
      </c>
      <c r="Q67" s="120">
        <f>SUM(D67:F67)*370+G67*18.61*12+I67*28.21*12+K67*70.06*12+M67*115.13*12+H67*15154+J67*33627+L67*98369</f>
        <v>14060</v>
      </c>
      <c r="R67" s="56">
        <f>Q67-P67</f>
        <v>11339.274462675799</v>
      </c>
      <c r="S67" s="165"/>
    </row>
    <row r="68" spans="1:19">
      <c r="A68" s="26" t="s">
        <v>90</v>
      </c>
      <c r="B68" s="6"/>
      <c r="C68" s="161">
        <v>160930.46</v>
      </c>
      <c r="D68" s="6"/>
      <c r="E68" s="30">
        <v>41</v>
      </c>
      <c r="F68" s="6"/>
      <c r="G68" s="30"/>
      <c r="H68" s="6"/>
      <c r="I68" s="30"/>
      <c r="J68" s="6"/>
      <c r="K68" s="30"/>
      <c r="L68" s="6"/>
      <c r="M68" s="30"/>
      <c r="N68" s="45"/>
      <c r="O68" s="161">
        <f>C68*0.2647</f>
        <v>42598.292761999997</v>
      </c>
      <c r="P68" s="55">
        <f>O68*0.0931</f>
        <v>3965.9010561421996</v>
      </c>
      <c r="Q68" s="120">
        <f>SUM(D68:F68)*370+G68*18.61*12+I68*28.21*12+K68*70.06*12+M68*115.13*12+H68*15154+J68*33627+L68*98369</f>
        <v>15170</v>
      </c>
      <c r="R68" s="56">
        <f>Q68-P68</f>
        <v>11204.0989438578</v>
      </c>
      <c r="S68" s="165"/>
    </row>
    <row r="69" spans="1:19">
      <c r="A69" s="25" t="s">
        <v>91</v>
      </c>
      <c r="B69" s="13"/>
      <c r="C69" s="160">
        <v>105443.51</v>
      </c>
      <c r="D69" s="13"/>
      <c r="E69" s="29">
        <v>36</v>
      </c>
      <c r="F69" s="13"/>
      <c r="G69" s="29"/>
      <c r="H69" s="13"/>
      <c r="I69" s="29"/>
      <c r="J69" s="13"/>
      <c r="K69" s="29"/>
      <c r="L69" s="13"/>
      <c r="M69" s="29"/>
      <c r="N69" s="44"/>
      <c r="O69" s="161">
        <f>C69*0.2647</f>
        <v>27910.897096999997</v>
      </c>
      <c r="P69" s="55">
        <f>O69*0.0931</f>
        <v>2598.5045197306999</v>
      </c>
      <c r="Q69" s="120">
        <f>SUM(D69:F69)*370+G69*18.61*12+I69*28.21*12+K69*70.06*12+M69*115.13*12+H69*15154+J69*33627+L69*98369</f>
        <v>13320</v>
      </c>
      <c r="R69" s="56">
        <f>Q69-P69</f>
        <v>10721.495480269299</v>
      </c>
      <c r="S69" s="165"/>
    </row>
    <row r="70" spans="1:19">
      <c r="A70" s="25" t="s">
        <v>92</v>
      </c>
      <c r="B70" s="13"/>
      <c r="C70" s="160">
        <v>196349.64</v>
      </c>
      <c r="D70" s="13"/>
      <c r="E70" s="29">
        <v>42</v>
      </c>
      <c r="F70" s="13"/>
      <c r="G70" s="29"/>
      <c r="H70" s="13"/>
      <c r="I70" s="29"/>
      <c r="J70" s="13"/>
      <c r="K70" s="29"/>
      <c r="L70" s="13"/>
      <c r="M70" s="29"/>
      <c r="N70" s="44"/>
      <c r="O70" s="161">
        <f>C70*0.2647</f>
        <v>51973.749708000003</v>
      </c>
      <c r="P70" s="55">
        <f>O70*0.0931</f>
        <v>4838.7560978148003</v>
      </c>
      <c r="Q70" s="120">
        <f>SUM(D70:F70)*370+G70*18.61*12+I70*28.21*12+K70*70.06*12+M70*115.13*12+H70*15154+J70*33627+L70*98369</f>
        <v>15540</v>
      </c>
      <c r="R70" s="56">
        <f>Q70-P70</f>
        <v>10701.243902185201</v>
      </c>
      <c r="S70" s="165"/>
    </row>
    <row r="71" spans="1:19">
      <c r="A71" s="25" t="s">
        <v>93</v>
      </c>
      <c r="B71" s="13"/>
      <c r="C71" s="160">
        <v>358685.72</v>
      </c>
      <c r="D71" s="13">
        <v>40</v>
      </c>
      <c r="E71" s="29">
        <v>5</v>
      </c>
      <c r="F71" s="13">
        <v>3</v>
      </c>
      <c r="G71" s="29"/>
      <c r="H71" s="13"/>
      <c r="I71" s="29"/>
      <c r="J71" s="13"/>
      <c r="K71" s="29">
        <v>2</v>
      </c>
      <c r="L71" s="13"/>
      <c r="M71" s="29"/>
      <c r="N71" s="44"/>
      <c r="O71" s="161">
        <f>C71*0.2647</f>
        <v>94944.110083999985</v>
      </c>
      <c r="P71" s="55">
        <f>O71*0.0931</f>
        <v>8839.2966488203983</v>
      </c>
      <c r="Q71" s="120">
        <f>SUM(D71:F71)*370+G71*18.61*12+I71*28.21*12+K71*70.06*12+M71*115.13*12+H71*15154+J71*33627+L71*98369</f>
        <v>19441.439999999999</v>
      </c>
      <c r="R71" s="56">
        <f>Q71-P71</f>
        <v>10602.1433511796</v>
      </c>
      <c r="S71" s="165"/>
    </row>
    <row r="72" spans="1:19">
      <c r="A72" s="25" t="s">
        <v>94</v>
      </c>
      <c r="B72" s="13"/>
      <c r="C72" s="160">
        <v>151623.95000000001</v>
      </c>
      <c r="D72" s="13">
        <v>34</v>
      </c>
      <c r="E72" s="29">
        <v>3</v>
      </c>
      <c r="F72" s="13">
        <v>1</v>
      </c>
      <c r="G72" s="29"/>
      <c r="H72" s="13"/>
      <c r="I72" s="29"/>
      <c r="J72" s="13"/>
      <c r="K72" s="29"/>
      <c r="L72" s="13"/>
      <c r="M72" s="29"/>
      <c r="N72" s="44"/>
      <c r="O72" s="161">
        <f>C72*0.2647</f>
        <v>40134.859564999999</v>
      </c>
      <c r="P72" s="55">
        <f>O72*0.0931</f>
        <v>3736.5554255014999</v>
      </c>
      <c r="Q72" s="120">
        <f>SUM(D72:F72)*370+G72*18.61*12+I72*28.21*12+K72*70.06*12+M72*115.13*12+H72*15154+J72*33627+L72*98369</f>
        <v>14060</v>
      </c>
      <c r="R72" s="56">
        <f>Q72-P72</f>
        <v>10323.444574498501</v>
      </c>
      <c r="S72" s="165"/>
    </row>
    <row r="73" spans="1:19">
      <c r="A73" s="26" t="s">
        <v>95</v>
      </c>
      <c r="B73" s="6"/>
      <c r="C73" s="161">
        <v>57921.23</v>
      </c>
      <c r="D73" s="6">
        <v>28</v>
      </c>
      <c r="E73" s="30">
        <v>3</v>
      </c>
      <c r="F73" s="6"/>
      <c r="G73" s="30"/>
      <c r="H73" s="6"/>
      <c r="I73" s="30"/>
      <c r="J73" s="6"/>
      <c r="K73" s="30"/>
      <c r="L73" s="6"/>
      <c r="M73" s="30"/>
      <c r="N73" s="45"/>
      <c r="O73" s="161">
        <f>C73*0.2647</f>
        <v>15331.749581</v>
      </c>
      <c r="P73" s="55">
        <f>O73*0.0931</f>
        <v>1427.3858859910999</v>
      </c>
      <c r="Q73" s="120">
        <f>SUM(D73:F73)*370+G73*18.61*12+I73*28.21*12+K73*70.06*12+M73*115.13*12+H73*15154+J73*33627+L73*98369</f>
        <v>11470</v>
      </c>
      <c r="R73" s="56">
        <f>Q73-P73</f>
        <v>10042.6141140089</v>
      </c>
      <c r="S73" s="165"/>
    </row>
    <row r="74" spans="1:19">
      <c r="A74" s="26" t="s">
        <v>96</v>
      </c>
      <c r="B74" s="6"/>
      <c r="C74" s="161">
        <v>45790.61</v>
      </c>
      <c r="D74" s="6">
        <v>26</v>
      </c>
      <c r="E74" s="30">
        <v>4</v>
      </c>
      <c r="F74" s="6"/>
      <c r="G74" s="30"/>
      <c r="H74" s="6"/>
      <c r="I74" s="30"/>
      <c r="J74" s="6"/>
      <c r="K74" s="30"/>
      <c r="L74" s="6"/>
      <c r="M74" s="30"/>
      <c r="N74" s="45"/>
      <c r="O74" s="161">
        <f>C74*0.2647</f>
        <v>12120.774466999999</v>
      </c>
      <c r="P74" s="55">
        <f>O74*0.0931</f>
        <v>1128.4441028777001</v>
      </c>
      <c r="Q74" s="120">
        <f>SUM(D74:F74)*370+G74*18.61*12+I74*28.21*12+K74*70.06*12+M74*115.13*12+H74*15154+J74*33627+L74*98369</f>
        <v>11100</v>
      </c>
      <c r="R74" s="56">
        <f>Q74-P74</f>
        <v>9971.5558971222999</v>
      </c>
      <c r="S74" s="165"/>
    </row>
    <row r="75" spans="1:19">
      <c r="A75" s="25" t="s">
        <v>97</v>
      </c>
      <c r="B75" s="13"/>
      <c r="C75" s="160">
        <v>44282.14</v>
      </c>
      <c r="D75" s="13">
        <v>28</v>
      </c>
      <c r="E75" s="29">
        <v>1</v>
      </c>
      <c r="F75" s="13"/>
      <c r="G75" s="29"/>
      <c r="H75" s="13"/>
      <c r="I75" s="29"/>
      <c r="J75" s="13"/>
      <c r="K75" s="29"/>
      <c r="L75" s="13"/>
      <c r="M75" s="29"/>
      <c r="N75" s="44"/>
      <c r="O75" s="161">
        <f>C75*0.2647</f>
        <v>11721.482457999999</v>
      </c>
      <c r="P75" s="55">
        <f>O75*0.0931</f>
        <v>1091.2700168397998</v>
      </c>
      <c r="Q75" s="120">
        <f>SUM(D75:F75)*370+G75*18.61*12+I75*28.21*12+K75*70.06*12+M75*115.13*12+H75*15154+J75*33627+L75*98369</f>
        <v>10730</v>
      </c>
      <c r="R75" s="56">
        <f>Q75-P75</f>
        <v>9638.7299831601995</v>
      </c>
      <c r="S75" s="165"/>
    </row>
    <row r="76" spans="1:19">
      <c r="A76" s="25" t="s">
        <v>98</v>
      </c>
      <c r="B76" s="13"/>
      <c r="C76" s="160">
        <v>118575.37</v>
      </c>
      <c r="D76" s="13"/>
      <c r="E76" s="29">
        <v>29</v>
      </c>
      <c r="F76" s="13">
        <v>4</v>
      </c>
      <c r="G76" s="29"/>
      <c r="H76" s="13"/>
      <c r="I76" s="29"/>
      <c r="J76" s="13"/>
      <c r="K76" s="29"/>
      <c r="L76" s="13"/>
      <c r="M76" s="29"/>
      <c r="N76" s="44"/>
      <c r="O76" s="161">
        <f>C76*0.2647</f>
        <v>31386.900438999997</v>
      </c>
      <c r="P76" s="55">
        <f>O76*0.0931</f>
        <v>2922.1204308708998</v>
      </c>
      <c r="Q76" s="120">
        <f>SUM(D76:F76)*370+G76*18.61*12+I76*28.21*12+K76*70.06*12+M76*115.13*12+H76*15154+J76*33627+L76*98369</f>
        <v>12210</v>
      </c>
      <c r="R76" s="56">
        <f>Q76-P76</f>
        <v>9287.8795691290998</v>
      </c>
      <c r="S76" s="165"/>
    </row>
    <row r="77" spans="1:19">
      <c r="A77" s="26" t="s">
        <v>99</v>
      </c>
      <c r="B77" s="6"/>
      <c r="C77" s="161">
        <v>89522.95</v>
      </c>
      <c r="D77" s="6">
        <v>28</v>
      </c>
      <c r="E77" s="30">
        <v>3</v>
      </c>
      <c r="F77" s="6"/>
      <c r="G77" s="30"/>
      <c r="H77" s="6"/>
      <c r="I77" s="30"/>
      <c r="J77" s="6"/>
      <c r="K77" s="30"/>
      <c r="L77" s="6"/>
      <c r="M77" s="30"/>
      <c r="N77" s="45"/>
      <c r="O77" s="161">
        <f>C77*0.2647</f>
        <v>23696.724865</v>
      </c>
      <c r="P77" s="55">
        <f>O77*0.0931</f>
        <v>2206.1650849315001</v>
      </c>
      <c r="Q77" s="120">
        <f>SUM(D77:F77)*370+G77*18.61*12+I77*28.21*12+K77*70.06*12+M77*115.13*12+H77*15154+J77*33627+L77*98369</f>
        <v>11470</v>
      </c>
      <c r="R77" s="56">
        <f>Q77-P77</f>
        <v>9263.834915068499</v>
      </c>
      <c r="S77" s="165"/>
    </row>
    <row r="78" spans="1:19">
      <c r="A78" s="25" t="s">
        <v>100</v>
      </c>
      <c r="B78" s="13"/>
      <c r="C78" s="160">
        <v>120555.33</v>
      </c>
      <c r="D78" s="13">
        <v>30</v>
      </c>
      <c r="E78" s="29">
        <v>3</v>
      </c>
      <c r="F78" s="13"/>
      <c r="G78" s="29"/>
      <c r="H78" s="13"/>
      <c r="I78" s="29"/>
      <c r="J78" s="13"/>
      <c r="K78" s="29"/>
      <c r="L78" s="13"/>
      <c r="M78" s="29"/>
      <c r="N78" s="44"/>
      <c r="O78" s="161">
        <f>C78*0.2647</f>
        <v>31910.995851</v>
      </c>
      <c r="P78" s="55">
        <f>O78*0.0931</f>
        <v>2970.9137137281</v>
      </c>
      <c r="Q78" s="120">
        <f>SUM(D78:F78)*370+G78*18.61*12+I78*28.21*12+K78*70.06*12+M78*115.13*12+H78*15154+J78*33627+L78*98369</f>
        <v>12210</v>
      </c>
      <c r="R78" s="56">
        <f>Q78-P78</f>
        <v>9239.0862862719005</v>
      </c>
      <c r="S78" s="165"/>
    </row>
    <row r="79" spans="1:19">
      <c r="A79" s="25" t="s">
        <v>101</v>
      </c>
      <c r="B79" s="13"/>
      <c r="C79" s="160">
        <v>46417.42</v>
      </c>
      <c r="D79" s="13">
        <v>26</v>
      </c>
      <c r="E79" s="29">
        <v>1</v>
      </c>
      <c r="F79" s="13"/>
      <c r="G79" s="29"/>
      <c r="H79" s="13"/>
      <c r="I79" s="29"/>
      <c r="J79" s="13"/>
      <c r="K79" s="29"/>
      <c r="L79" s="13"/>
      <c r="M79" s="29"/>
      <c r="N79" s="44"/>
      <c r="O79" s="161">
        <f>C79*0.2647</f>
        <v>12286.691073999998</v>
      </c>
      <c r="P79" s="55">
        <f>O79*0.0931</f>
        <v>1143.8909389894</v>
      </c>
      <c r="Q79" s="120">
        <f>SUM(D79:F79)*370+G79*18.61*12+I79*28.21*12+K79*70.06*12+M79*115.13*12+H79*15154+J79*33627+L79*98369</f>
        <v>9990</v>
      </c>
      <c r="R79" s="56">
        <f>Q79-P79</f>
        <v>8846.1090610106003</v>
      </c>
      <c r="S79" s="165"/>
    </row>
    <row r="80" spans="1:19">
      <c r="A80" s="25" t="s">
        <v>102</v>
      </c>
      <c r="B80" s="13"/>
      <c r="C80" s="160">
        <v>1266018.97</v>
      </c>
      <c r="D80" s="13">
        <v>10</v>
      </c>
      <c r="E80" s="29">
        <v>98</v>
      </c>
      <c r="F80" s="13"/>
      <c r="G80" s="29"/>
      <c r="H80" s="13"/>
      <c r="I80" s="29"/>
      <c r="J80" s="13"/>
      <c r="K80" s="29"/>
      <c r="L80" s="13"/>
      <c r="M80" s="29"/>
      <c r="N80" s="44" t="s">
        <v>43</v>
      </c>
      <c r="O80" s="161">
        <f>C80*0.2647</f>
        <v>335115.22135899996</v>
      </c>
      <c r="P80" s="55">
        <f>O80*0.0931</f>
        <v>31199.227108522897</v>
      </c>
      <c r="Q80" s="120">
        <f>SUM(D80:F80)*370+G80*18.61*12+I80*28.21*12+K80*70.06*12+M80*115.13*12+H80*15154+J80*33627+L80*98369</f>
        <v>39960</v>
      </c>
      <c r="R80" s="56">
        <f>Q80-P80</f>
        <v>8760.7728914771033</v>
      </c>
      <c r="S80" s="165"/>
    </row>
    <row r="81" spans="1:19">
      <c r="A81" s="26" t="s">
        <v>103</v>
      </c>
      <c r="B81" s="6"/>
      <c r="C81" s="161">
        <v>54453.32</v>
      </c>
      <c r="D81" s="6">
        <v>24</v>
      </c>
      <c r="E81" s="30">
        <v>3</v>
      </c>
      <c r="F81" s="6"/>
      <c r="G81" s="30"/>
      <c r="H81" s="6"/>
      <c r="I81" s="30"/>
      <c r="J81" s="6"/>
      <c r="K81" s="30"/>
      <c r="L81" s="6"/>
      <c r="M81" s="30"/>
      <c r="N81" s="45"/>
      <c r="O81" s="161">
        <f>C81*0.2647</f>
        <v>14413.793803999999</v>
      </c>
      <c r="P81" s="55">
        <f>O81*0.0931</f>
        <v>1341.9242031524</v>
      </c>
      <c r="Q81" s="120">
        <f>SUM(D81:F81)*370+G81*18.61*12+I81*28.21*12+K81*70.06*12+M81*115.13*12+H81*15154+J81*33627+L81*98369</f>
        <v>9990</v>
      </c>
      <c r="R81" s="56">
        <f>Q81-P81</f>
        <v>8648.0757968475991</v>
      </c>
      <c r="S81" s="165"/>
    </row>
    <row r="82" spans="1:19">
      <c r="A82" s="26" t="s">
        <v>104</v>
      </c>
      <c r="B82" s="6"/>
      <c r="C82" s="161">
        <v>73589.94</v>
      </c>
      <c r="D82" s="6">
        <v>24</v>
      </c>
      <c r="E82" s="30">
        <v>4</v>
      </c>
      <c r="F82" s="6"/>
      <c r="G82" s="30"/>
      <c r="H82" s="6"/>
      <c r="I82" s="30"/>
      <c r="J82" s="6"/>
      <c r="K82" s="30"/>
      <c r="L82" s="6"/>
      <c r="M82" s="30"/>
      <c r="N82" s="45"/>
      <c r="O82" s="161">
        <f>C82*0.2647</f>
        <v>19479.257118000001</v>
      </c>
      <c r="P82" s="55">
        <f>O82*0.0931</f>
        <v>1813.5188376858002</v>
      </c>
      <c r="Q82" s="120">
        <f>SUM(D82:F82)*370+G82*18.61*12+I82*28.21*12+K82*70.06*12+M82*115.13*12+H82*15154+J82*33627+L82*98369</f>
        <v>10360</v>
      </c>
      <c r="R82" s="56">
        <f>Q82-P82</f>
        <v>8546.4811623141995</v>
      </c>
      <c r="S82" s="165"/>
    </row>
    <row r="83" spans="1:19">
      <c r="A83" s="25" t="s">
        <v>105</v>
      </c>
      <c r="B83" s="13"/>
      <c r="C83" s="160">
        <v>180672.64000000001</v>
      </c>
      <c r="D83" s="13">
        <v>24</v>
      </c>
      <c r="E83" s="29">
        <v>11</v>
      </c>
      <c r="F83" s="13"/>
      <c r="G83" s="29"/>
      <c r="H83" s="13"/>
      <c r="I83" s="29"/>
      <c r="J83" s="13"/>
      <c r="K83" s="29"/>
      <c r="L83" s="13"/>
      <c r="M83" s="29"/>
      <c r="N83" s="44"/>
      <c r="O83" s="161">
        <f>C83*0.2647</f>
        <v>47824.047808000003</v>
      </c>
      <c r="P83" s="55">
        <f>O83*0.0931</f>
        <v>4452.4188509248006</v>
      </c>
      <c r="Q83" s="120">
        <f>SUM(D83:F83)*370+G83*18.61*12+I83*28.21*12+K83*70.06*12+M83*115.13*12+H83*15154+J83*33627+L83*98369</f>
        <v>12950</v>
      </c>
      <c r="R83" s="56">
        <f>Q83-P83</f>
        <v>8497.5811490751985</v>
      </c>
      <c r="S83" s="165"/>
    </row>
    <row r="84" spans="1:19">
      <c r="A84" s="26" t="s">
        <v>106</v>
      </c>
      <c r="B84" s="6"/>
      <c r="C84" s="161">
        <v>101967.85</v>
      </c>
      <c r="D84" s="6">
        <v>24</v>
      </c>
      <c r="E84" s="30">
        <v>4</v>
      </c>
      <c r="F84" s="6">
        <v>1</v>
      </c>
      <c r="G84" s="30"/>
      <c r="H84" s="6"/>
      <c r="I84" s="30"/>
      <c r="J84" s="6"/>
      <c r="K84" s="30"/>
      <c r="L84" s="6"/>
      <c r="M84" s="30"/>
      <c r="N84" s="45"/>
      <c r="O84" s="161">
        <f>C84*0.2647</f>
        <v>26990.889895</v>
      </c>
      <c r="P84" s="55">
        <f>O84*0.0931</f>
        <v>2512.8518492245003</v>
      </c>
      <c r="Q84" s="120">
        <f>SUM(D84:F84)*370+G84*18.61*12+I84*28.21*12+K84*70.06*12+M84*115.13*12+H84*15154+J84*33627+L84*98369</f>
        <v>10730</v>
      </c>
      <c r="R84" s="56">
        <f>Q84-P84</f>
        <v>8217.1481507754997</v>
      </c>
      <c r="S84" s="165"/>
    </row>
    <row r="85" spans="1:19">
      <c r="A85" s="25" t="s">
        <v>107</v>
      </c>
      <c r="B85" s="13"/>
      <c r="C85" s="160">
        <v>45476.5</v>
      </c>
      <c r="D85" s="13">
        <v>22</v>
      </c>
      <c r="E85" s="29">
        <v>3</v>
      </c>
      <c r="F85" s="13"/>
      <c r="G85" s="29"/>
      <c r="H85" s="13"/>
      <c r="I85" s="29"/>
      <c r="J85" s="13"/>
      <c r="K85" s="29"/>
      <c r="L85" s="13"/>
      <c r="M85" s="29"/>
      <c r="N85" s="44"/>
      <c r="O85" s="161">
        <f>C85*0.2647</f>
        <v>12037.62955</v>
      </c>
      <c r="P85" s="55">
        <f>O85*0.0931</f>
        <v>1120.703311105</v>
      </c>
      <c r="Q85" s="120">
        <f>SUM(D85:F85)*370+G85*18.61*12+I85*28.21*12+K85*70.06*12+M85*115.13*12+H85*15154+J85*33627+L85*98369</f>
        <v>9250</v>
      </c>
      <c r="R85" s="56">
        <f>Q85-P85</f>
        <v>8129.2966888949995</v>
      </c>
      <c r="S85" s="165"/>
    </row>
    <row r="86" spans="1:19">
      <c r="A86" s="25" t="s">
        <v>108</v>
      </c>
      <c r="B86" s="13"/>
      <c r="C86" s="160">
        <v>114135.74</v>
      </c>
      <c r="D86" s="13"/>
      <c r="E86" s="29"/>
      <c r="F86" s="13">
        <v>9</v>
      </c>
      <c r="G86" s="29"/>
      <c r="H86" s="13"/>
      <c r="I86" s="29"/>
      <c r="J86" s="13"/>
      <c r="K86" s="29">
        <v>9</v>
      </c>
      <c r="L86" s="13"/>
      <c r="M86" s="29"/>
      <c r="N86" s="44"/>
      <c r="O86" s="161">
        <f>C86*0.2647</f>
        <v>30211.730378</v>
      </c>
      <c r="P86" s="55">
        <f>O86*0.0931</f>
        <v>2812.7120981918001</v>
      </c>
      <c r="Q86" s="120">
        <f>SUM(D86:F86)*370+G86*18.61*12+I86*28.21*12+K86*70.06*12+M86*115.13*12+H86*15154+J86*33627+L86*98369</f>
        <v>10896.48</v>
      </c>
      <c r="R86" s="56">
        <f>Q86-P86</f>
        <v>8083.7679018081999</v>
      </c>
      <c r="S86" s="165"/>
    </row>
    <row r="87" spans="1:19">
      <c r="A87" s="25" t="s">
        <v>109</v>
      </c>
      <c r="B87" s="13"/>
      <c r="C87" s="160">
        <v>170086.46</v>
      </c>
      <c r="D87" s="13"/>
      <c r="E87" s="29"/>
      <c r="F87" s="13">
        <v>21</v>
      </c>
      <c r="G87" s="29">
        <v>20</v>
      </c>
      <c r="H87" s="13"/>
      <c r="I87" s="29"/>
      <c r="J87" s="13"/>
      <c r="K87" s="29"/>
      <c r="L87" s="13"/>
      <c r="M87" s="29"/>
      <c r="N87" s="44"/>
      <c r="O87" s="161">
        <f>C87*0.2647</f>
        <v>45021.885961999993</v>
      </c>
      <c r="P87" s="55">
        <f>O87*0.0931</f>
        <v>4191.5375830621997</v>
      </c>
      <c r="Q87" s="120">
        <f>SUM(D87:F87)*370+G87*18.61*12+I87*28.21*12+K87*70.06*12+M87*115.13*12+H87*15154+J87*33627+L87*98369</f>
        <v>12236.4</v>
      </c>
      <c r="R87" s="56">
        <f>Q87-P87</f>
        <v>8044.8624169377999</v>
      </c>
      <c r="S87" s="165"/>
    </row>
    <row r="88" spans="1:19">
      <c r="A88" s="25" t="s">
        <v>110</v>
      </c>
      <c r="B88" s="13"/>
      <c r="C88" s="160">
        <v>98294.76</v>
      </c>
      <c r="D88" s="13">
        <v>24</v>
      </c>
      <c r="E88" s="29">
        <v>2</v>
      </c>
      <c r="F88" s="13"/>
      <c r="G88" s="29"/>
      <c r="H88" s="13"/>
      <c r="I88" s="29"/>
      <c r="J88" s="13"/>
      <c r="K88" s="29">
        <v>1</v>
      </c>
      <c r="L88" s="13"/>
      <c r="M88" s="29"/>
      <c r="N88" s="44"/>
      <c r="O88" s="161">
        <f>C88*0.2647</f>
        <v>26018.622971999997</v>
      </c>
      <c r="P88" s="55">
        <f>O88*0.0931</f>
        <v>2422.3337986931997</v>
      </c>
      <c r="Q88" s="120">
        <f>SUM(D88:F88)*370+G88*18.61*12+I88*28.21*12+K88*70.06*12+M88*115.13*12+H88*15154+J88*33627+L88*98369</f>
        <v>10460.719999999999</v>
      </c>
      <c r="R88" s="56">
        <f>Q88-P88</f>
        <v>8038.3862013067992</v>
      </c>
      <c r="S88" s="165"/>
    </row>
    <row r="89" spans="1:19">
      <c r="A89" s="25" t="s">
        <v>111</v>
      </c>
      <c r="B89" s="13"/>
      <c r="C89" s="160">
        <v>45991.24</v>
      </c>
      <c r="D89" s="13">
        <v>24</v>
      </c>
      <c r="E89" s="29"/>
      <c r="F89" s="13"/>
      <c r="G89" s="29"/>
      <c r="H89" s="13"/>
      <c r="I89" s="29"/>
      <c r="J89" s="13"/>
      <c r="K89" s="29"/>
      <c r="L89" s="13"/>
      <c r="M89" s="29"/>
      <c r="N89" s="44"/>
      <c r="O89" s="161">
        <f>C89*0.2647</f>
        <v>12173.881227999998</v>
      </c>
      <c r="P89" s="55">
        <f>O89*0.0931</f>
        <v>1133.3883423267998</v>
      </c>
      <c r="Q89" s="120">
        <f>SUM(D89:F89)*370+G89*18.61*12+I89*28.21*12+K89*70.06*12+M89*115.13*12+H89*15154+J89*33627+L89*98369</f>
        <v>8880</v>
      </c>
      <c r="R89" s="56">
        <f>Q89-P89</f>
        <v>7746.6116576732002</v>
      </c>
      <c r="S89" s="165"/>
    </row>
    <row r="90" spans="1:19">
      <c r="A90" s="25" t="s">
        <v>112</v>
      </c>
      <c r="B90" s="13"/>
      <c r="C90" s="160">
        <v>244326.98</v>
      </c>
      <c r="D90" s="13">
        <v>34</v>
      </c>
      <c r="E90" s="29">
        <v>3</v>
      </c>
      <c r="F90" s="13"/>
      <c r="G90" s="29"/>
      <c r="H90" s="13"/>
      <c r="I90" s="29"/>
      <c r="J90" s="13"/>
      <c r="K90" s="29"/>
      <c r="L90" s="13"/>
      <c r="M90" s="29"/>
      <c r="N90" s="44"/>
      <c r="O90" s="161">
        <f>C90*0.2647</f>
        <v>64673.351606000004</v>
      </c>
      <c r="P90" s="55">
        <f>O90*0.0931</f>
        <v>6021.0890345186008</v>
      </c>
      <c r="Q90" s="120">
        <f>SUM(D90:F90)*370+G90*18.61*12+I90*28.21*12+K90*70.06*12+M90*115.13*12+H90*15154+J90*33627+L90*98369</f>
        <v>13690</v>
      </c>
      <c r="R90" s="56">
        <f>Q90-P90</f>
        <v>7668.9109654813992</v>
      </c>
      <c r="S90" s="165"/>
    </row>
    <row r="91" spans="1:19">
      <c r="A91" s="25" t="s">
        <v>113</v>
      </c>
      <c r="B91" s="13"/>
      <c r="C91" s="160">
        <v>42554.35</v>
      </c>
      <c r="D91" s="13">
        <v>18</v>
      </c>
      <c r="E91" s="29"/>
      <c r="F91" s="13">
        <v>5</v>
      </c>
      <c r="G91" s="29"/>
      <c r="H91" s="13"/>
      <c r="I91" s="29"/>
      <c r="J91" s="13"/>
      <c r="K91" s="29"/>
      <c r="L91" s="13"/>
      <c r="M91" s="29"/>
      <c r="N91" s="44"/>
      <c r="O91" s="161">
        <f>C91*0.2647</f>
        <v>11264.136445</v>
      </c>
      <c r="P91" s="55">
        <f>O91*0.0931</f>
        <v>1048.6911030295</v>
      </c>
      <c r="Q91" s="120">
        <f>SUM(D91:F91)*370+G91*18.61*12+I91*28.21*12+K91*70.06*12+M91*115.13*12+H91*15154+J91*33627+L91*98369</f>
        <v>8510</v>
      </c>
      <c r="R91" s="56">
        <f>Q91-P91</f>
        <v>7461.3088969705004</v>
      </c>
      <c r="S91" s="165"/>
    </row>
    <row r="92" spans="1:19">
      <c r="A92" s="25" t="s">
        <v>114</v>
      </c>
      <c r="B92" s="13"/>
      <c r="C92" s="160">
        <v>119884.13</v>
      </c>
      <c r="D92" s="13"/>
      <c r="E92" s="29">
        <v>28</v>
      </c>
      <c r="F92" s="13"/>
      <c r="G92" s="29"/>
      <c r="H92" s="13"/>
      <c r="I92" s="29"/>
      <c r="J92" s="13"/>
      <c r="K92" s="29"/>
      <c r="L92" s="13"/>
      <c r="M92" s="29"/>
      <c r="N92" s="44"/>
      <c r="O92" s="161">
        <f>C92*0.2647</f>
        <v>31733.329211</v>
      </c>
      <c r="P92" s="55">
        <f>O92*0.0931</f>
        <v>2954.3729495441003</v>
      </c>
      <c r="Q92" s="120">
        <f>SUM(D92:F92)*370+G92*18.61*12+I92*28.21*12+K92*70.06*12+M92*115.13*12+H92*15154+J92*33627+L92*98369</f>
        <v>10360</v>
      </c>
      <c r="R92" s="56">
        <f>Q92-P92</f>
        <v>7405.6270504558997</v>
      </c>
      <c r="S92" s="165"/>
    </row>
    <row r="93" spans="1:19">
      <c r="A93" s="25" t="s">
        <v>115</v>
      </c>
      <c r="B93" s="13"/>
      <c r="C93" s="160">
        <v>215992.09</v>
      </c>
      <c r="D93" s="13">
        <v>30</v>
      </c>
      <c r="E93" s="29">
        <v>4</v>
      </c>
      <c r="F93" s="13"/>
      <c r="G93" s="29"/>
      <c r="H93" s="13"/>
      <c r="I93" s="29"/>
      <c r="J93" s="13"/>
      <c r="K93" s="29"/>
      <c r="L93" s="13"/>
      <c r="M93" s="29"/>
      <c r="N93" s="44"/>
      <c r="O93" s="161">
        <f>C93*0.2647</f>
        <v>57173.106222999995</v>
      </c>
      <c r="P93" s="55">
        <f>O93*0.0931</f>
        <v>5322.8161893612996</v>
      </c>
      <c r="Q93" s="120">
        <f>SUM(D93:F93)*370+G93*18.61*12+I93*28.21*12+K93*70.06*12+M93*115.13*12+H93*15154+J93*33627+L93*98369</f>
        <v>12580</v>
      </c>
      <c r="R93" s="56">
        <f>Q93-P93</f>
        <v>7257.1838106387004</v>
      </c>
      <c r="S93" s="165"/>
    </row>
    <row r="94" spans="1:19">
      <c r="A94" s="25" t="s">
        <v>116</v>
      </c>
      <c r="B94" s="13"/>
      <c r="C94" s="160">
        <v>114527.37</v>
      </c>
      <c r="D94" s="13"/>
      <c r="E94" s="29">
        <v>27</v>
      </c>
      <c r="F94" s="13"/>
      <c r="G94" s="29"/>
      <c r="H94" s="13"/>
      <c r="I94" s="29"/>
      <c r="J94" s="13"/>
      <c r="K94" s="29"/>
      <c r="L94" s="13"/>
      <c r="M94" s="29"/>
      <c r="N94" s="44"/>
      <c r="O94" s="161">
        <f>C94*0.2647</f>
        <v>30315.394838999997</v>
      </c>
      <c r="P94" s="55">
        <f>O94*0.0931</f>
        <v>2822.3632595108998</v>
      </c>
      <c r="Q94" s="120">
        <f>SUM(D94:F94)*370+G94*18.61*12+I94*28.21*12+K94*70.06*12+M94*115.13*12+H94*15154+J94*33627+L94*98369</f>
        <v>9990</v>
      </c>
      <c r="R94" s="56">
        <f>Q94-P94</f>
        <v>7167.6367404891007</v>
      </c>
      <c r="S94" s="165"/>
    </row>
    <row r="95" spans="1:19">
      <c r="A95" s="25" t="s">
        <v>117</v>
      </c>
      <c r="B95" s="13"/>
      <c r="C95" s="160">
        <v>202926.85</v>
      </c>
      <c r="D95" s="13">
        <v>6</v>
      </c>
      <c r="E95" s="29">
        <v>25</v>
      </c>
      <c r="F95" s="13">
        <v>1</v>
      </c>
      <c r="G95" s="29"/>
      <c r="H95" s="13"/>
      <c r="I95" s="29"/>
      <c r="J95" s="13"/>
      <c r="K95" s="29"/>
      <c r="L95" s="13"/>
      <c r="M95" s="29"/>
      <c r="N95" s="44"/>
      <c r="O95" s="161">
        <f>C95*0.2647</f>
        <v>53714.737195000002</v>
      </c>
      <c r="P95" s="55">
        <f>O95*0.0931</f>
        <v>5000.8420328544998</v>
      </c>
      <c r="Q95" s="120">
        <f>SUM(D95:F95)*370+G95*18.61*12+I95*28.21*12+K95*70.06*12+M95*115.13*12+H95*15154+J95*33627+L95*98369</f>
        <v>11840</v>
      </c>
      <c r="R95" s="56">
        <f>Q95-P95</f>
        <v>6839.1579671455002</v>
      </c>
      <c r="S95" s="165"/>
    </row>
    <row r="96" spans="1:19">
      <c r="A96" s="25" t="s">
        <v>118</v>
      </c>
      <c r="B96" s="13"/>
      <c r="C96" s="160">
        <v>84550.56</v>
      </c>
      <c r="D96" s="13">
        <v>10</v>
      </c>
      <c r="E96" s="29">
        <v>14</v>
      </c>
      <c r="F96" s="13"/>
      <c r="G96" s="29"/>
      <c r="H96" s="13"/>
      <c r="I96" s="29"/>
      <c r="J96" s="13"/>
      <c r="K96" s="29"/>
      <c r="L96" s="13"/>
      <c r="M96" s="29"/>
      <c r="N96" s="44"/>
      <c r="O96" s="161">
        <f>C96*0.2647</f>
        <v>22380.533231999998</v>
      </c>
      <c r="P96" s="55">
        <f>O96*0.0931</f>
        <v>2083.6276438991999</v>
      </c>
      <c r="Q96" s="120">
        <f>SUM(D96:F96)*370+G96*18.61*12+I96*28.21*12+K96*70.06*12+M96*115.13*12+H96*15154+J96*33627+L96*98369</f>
        <v>8880</v>
      </c>
      <c r="R96" s="56">
        <f>Q96-P96</f>
        <v>6796.3723561008001</v>
      </c>
      <c r="S96" s="165"/>
    </row>
    <row r="97" spans="1:19">
      <c r="A97" s="25" t="s">
        <v>119</v>
      </c>
      <c r="B97" s="13"/>
      <c r="C97" s="160">
        <v>103499.64</v>
      </c>
      <c r="D97" s="13">
        <v>24</v>
      </c>
      <c r="E97" s="29">
        <v>1</v>
      </c>
      <c r="F97" s="13"/>
      <c r="G97" s="29"/>
      <c r="H97" s="13"/>
      <c r="I97" s="29"/>
      <c r="J97" s="13"/>
      <c r="K97" s="29"/>
      <c r="L97" s="13"/>
      <c r="M97" s="29"/>
      <c r="N97" s="44"/>
      <c r="O97" s="161">
        <f>C97*0.2647</f>
        <v>27396.354707999999</v>
      </c>
      <c r="P97" s="55">
        <f>O97*0.0931</f>
        <v>2550.6006233148</v>
      </c>
      <c r="Q97" s="120">
        <f>SUM(D97:F97)*370+G97*18.61*12+I97*28.21*12+K97*70.06*12+M97*115.13*12+H97*15154+J97*33627+L97*98369</f>
        <v>9250</v>
      </c>
      <c r="R97" s="56">
        <f>Q97-P97</f>
        <v>6699.3993766852</v>
      </c>
      <c r="S97" s="165"/>
    </row>
    <row r="98" spans="1:19">
      <c r="A98" s="25" t="s">
        <v>120</v>
      </c>
      <c r="B98" s="13"/>
      <c r="C98" s="160">
        <v>62742.51</v>
      </c>
      <c r="D98" s="13">
        <v>18</v>
      </c>
      <c r="E98" s="29">
        <v>4</v>
      </c>
      <c r="F98" s="13"/>
      <c r="G98" s="29"/>
      <c r="H98" s="13"/>
      <c r="I98" s="29"/>
      <c r="J98" s="13"/>
      <c r="K98" s="29"/>
      <c r="L98" s="13"/>
      <c r="M98" s="29"/>
      <c r="N98" s="44"/>
      <c r="O98" s="161">
        <f>C98*0.2647</f>
        <v>16607.942396999999</v>
      </c>
      <c r="P98" s="55">
        <f>O98*0.0931</f>
        <v>1546.1994371607</v>
      </c>
      <c r="Q98" s="120">
        <f>SUM(D98:F98)*370+G98*18.61*12+I98*28.21*12+K98*70.06*12+M98*115.13*12+H98*15154+J98*33627+L98*98369</f>
        <v>8140</v>
      </c>
      <c r="R98" s="56">
        <f>Q98-P98</f>
        <v>6593.8005628393003</v>
      </c>
      <c r="S98" s="165"/>
    </row>
    <row r="99" spans="1:19">
      <c r="A99" s="25" t="s">
        <v>121</v>
      </c>
      <c r="B99" s="13"/>
      <c r="C99" s="160">
        <v>80415.13</v>
      </c>
      <c r="D99" s="13">
        <v>18</v>
      </c>
      <c r="E99" s="29">
        <v>5</v>
      </c>
      <c r="F99" s="13"/>
      <c r="G99" s="29"/>
      <c r="H99" s="13"/>
      <c r="I99" s="29"/>
      <c r="J99" s="13"/>
      <c r="K99" s="29"/>
      <c r="L99" s="13"/>
      <c r="M99" s="29"/>
      <c r="N99" s="44"/>
      <c r="O99" s="161">
        <f>C99*0.2647</f>
        <v>21285.884911000001</v>
      </c>
      <c r="P99" s="55">
        <f>O99*0.0931</f>
        <v>1981.7158852141001</v>
      </c>
      <c r="Q99" s="120">
        <f>SUM(D99:F99)*370+G99*18.61*12+I99*28.21*12+K99*70.06*12+M99*115.13*12+H99*15154+J99*33627+L99*98369</f>
        <v>8510</v>
      </c>
      <c r="R99" s="56">
        <f>Q99-P99</f>
        <v>6528.2841147858999</v>
      </c>
      <c r="S99" s="165"/>
    </row>
    <row r="100" spans="1:19">
      <c r="A100" s="26" t="s">
        <v>122</v>
      </c>
      <c r="B100" s="6"/>
      <c r="C100" s="161">
        <v>68774</v>
      </c>
      <c r="D100" s="6"/>
      <c r="E100" s="30"/>
      <c r="F100" s="6">
        <v>22</v>
      </c>
      <c r="G100" s="30"/>
      <c r="H100" s="6"/>
      <c r="I100" s="30"/>
      <c r="J100" s="6"/>
      <c r="K100" s="30"/>
      <c r="L100" s="6"/>
      <c r="M100" s="30"/>
      <c r="N100" s="45"/>
      <c r="O100" s="161">
        <f>C100*0.2647</f>
        <v>18204.477800000001</v>
      </c>
      <c r="P100" s="55">
        <f>O100*0.0931</f>
        <v>1694.8368831800001</v>
      </c>
      <c r="Q100" s="120">
        <f>SUM(D100:F100)*370+G100*18.61*12+I100*28.21*12+K100*70.06*12+M100*115.13*12+H100*15154+J100*33627+L100*98369</f>
        <v>8140</v>
      </c>
      <c r="R100" s="56">
        <f>Q100-P100</f>
        <v>6445.1631168200001</v>
      </c>
      <c r="S100" s="165"/>
    </row>
    <row r="101" spans="1:19">
      <c r="A101" s="25" t="s">
        <v>123</v>
      </c>
      <c r="B101" s="13"/>
      <c r="C101" s="160">
        <v>131248.89000000001</v>
      </c>
      <c r="D101" s="13">
        <v>22</v>
      </c>
      <c r="E101" s="29">
        <v>4</v>
      </c>
      <c r="F101" s="13"/>
      <c r="G101" s="29"/>
      <c r="H101" s="13"/>
      <c r="I101" s="29"/>
      <c r="J101" s="13"/>
      <c r="K101" s="29"/>
      <c r="L101" s="13"/>
      <c r="M101" s="29"/>
      <c r="N101" s="44"/>
      <c r="O101" s="161">
        <f>C101*0.2647</f>
        <v>34741.581183000002</v>
      </c>
      <c r="P101" s="55">
        <f>O101*0.0931</f>
        <v>3234.4412081373002</v>
      </c>
      <c r="Q101" s="120">
        <f>SUM(D101:F101)*370+G101*18.61*12+I101*28.21*12+K101*70.06*12+M101*115.13*12+H101*15154+J101*33627+L101*98369</f>
        <v>9620</v>
      </c>
      <c r="R101" s="56">
        <f>Q101-P101</f>
        <v>6385.5587918626998</v>
      </c>
      <c r="S101" s="165"/>
    </row>
    <row r="102" spans="1:19">
      <c r="A102" s="25" t="s">
        <v>124</v>
      </c>
      <c r="B102" s="13"/>
      <c r="C102" s="160">
        <v>121541.66</v>
      </c>
      <c r="D102" s="13">
        <v>22</v>
      </c>
      <c r="E102" s="29">
        <v>2</v>
      </c>
      <c r="F102" s="13">
        <v>1</v>
      </c>
      <c r="G102" s="29"/>
      <c r="H102" s="13"/>
      <c r="I102" s="29"/>
      <c r="J102" s="13"/>
      <c r="K102" s="29"/>
      <c r="L102" s="13"/>
      <c r="M102" s="29"/>
      <c r="N102" s="44"/>
      <c r="O102" s="161">
        <f>C102*0.2647</f>
        <v>32172.077401999999</v>
      </c>
      <c r="P102" s="55">
        <f>O102*0.0931</f>
        <v>2995.2204061262</v>
      </c>
      <c r="Q102" s="120">
        <f>SUM(D102:F102)*370+G102*18.61*12+I102*28.21*12+K102*70.06*12+M102*115.13*12+H102*15154+J102*33627+L102*98369</f>
        <v>9250</v>
      </c>
      <c r="R102" s="56">
        <f>Q102-P102</f>
        <v>6254.7795938738</v>
      </c>
      <c r="S102" s="165"/>
    </row>
    <row r="103" spans="1:19">
      <c r="A103" s="25" t="s">
        <v>125</v>
      </c>
      <c r="B103" s="13"/>
      <c r="C103" s="160">
        <v>39680.129999999997</v>
      </c>
      <c r="D103" s="13">
        <v>18</v>
      </c>
      <c r="E103" s="29">
        <v>1</v>
      </c>
      <c r="F103" s="13"/>
      <c r="G103" s="29"/>
      <c r="H103" s="13"/>
      <c r="I103" s="29"/>
      <c r="J103" s="13"/>
      <c r="K103" s="29"/>
      <c r="L103" s="13"/>
      <c r="M103" s="29"/>
      <c r="N103" s="44"/>
      <c r="O103" s="161">
        <f>C103*0.2647</f>
        <v>10503.330410999999</v>
      </c>
      <c r="P103" s="55">
        <f>O103*0.0931</f>
        <v>977.86006126409995</v>
      </c>
      <c r="Q103" s="120">
        <f>SUM(D103:F103)*370+G103*18.61*12+I103*28.21*12+K103*70.06*12+M103*115.13*12+H103*15154+J103*33627+L103*98369</f>
        <v>7030</v>
      </c>
      <c r="R103" s="56">
        <f>Q103-P103</f>
        <v>6052.1399387358997</v>
      </c>
      <c r="S103" s="165"/>
    </row>
    <row r="104" spans="1:19">
      <c r="A104" s="25" t="s">
        <v>126</v>
      </c>
      <c r="B104" s="13"/>
      <c r="C104" s="160">
        <v>42765.61</v>
      </c>
      <c r="D104" s="13">
        <v>16</v>
      </c>
      <c r="E104" s="29">
        <v>3</v>
      </c>
      <c r="F104" s="13"/>
      <c r="G104" s="29"/>
      <c r="H104" s="13"/>
      <c r="I104" s="29"/>
      <c r="J104" s="13"/>
      <c r="K104" s="29"/>
      <c r="L104" s="13"/>
      <c r="M104" s="29"/>
      <c r="N104" s="44"/>
      <c r="O104" s="161">
        <f>C104*0.2647</f>
        <v>11320.056967</v>
      </c>
      <c r="P104" s="55">
        <f>O104*0.0931</f>
        <v>1053.8973036277</v>
      </c>
      <c r="Q104" s="120">
        <f>SUM(D104:F104)*370+G104*18.61*12+I104*28.21*12+K104*70.06*12+M104*115.13*12+H104*15154+J104*33627+L104*98369</f>
        <v>7030</v>
      </c>
      <c r="R104" s="56">
        <f>Q104-P104</f>
        <v>5976.1026963722998</v>
      </c>
      <c r="S104" s="165"/>
    </row>
    <row r="105" spans="1:19">
      <c r="A105" s="26" t="s">
        <v>127</v>
      </c>
      <c r="B105" s="6"/>
      <c r="C105" s="161">
        <v>89362.39</v>
      </c>
      <c r="D105" s="6">
        <v>20</v>
      </c>
      <c r="E105" s="30">
        <v>2</v>
      </c>
      <c r="F105" s="6"/>
      <c r="G105" s="30"/>
      <c r="H105" s="6"/>
      <c r="I105" s="30"/>
      <c r="J105" s="6"/>
      <c r="K105" s="30"/>
      <c r="L105" s="6"/>
      <c r="M105" s="30"/>
      <c r="N105" s="45"/>
      <c r="O105" s="161">
        <f>C105*0.2647</f>
        <v>23654.224632999998</v>
      </c>
      <c r="P105" s="55">
        <f>O105*0.0931</f>
        <v>2202.2083133322999</v>
      </c>
      <c r="Q105" s="120">
        <f>SUM(D105:F105)*370+G105*18.61*12+I105*28.21*12+K105*70.06*12+M105*115.13*12+H105*15154+J105*33627+L105*98369</f>
        <v>8140</v>
      </c>
      <c r="R105" s="56">
        <f>Q105-P105</f>
        <v>5937.7916866677006</v>
      </c>
      <c r="S105" s="165"/>
    </row>
    <row r="106" spans="1:19">
      <c r="A106" s="26" t="s">
        <v>128</v>
      </c>
      <c r="B106" s="6"/>
      <c r="C106" s="161">
        <v>37321.480000000003</v>
      </c>
      <c r="D106" s="6"/>
      <c r="E106" s="30">
        <v>12</v>
      </c>
      <c r="F106" s="6">
        <v>6</v>
      </c>
      <c r="G106" s="30"/>
      <c r="H106" s="6"/>
      <c r="I106" s="30"/>
      <c r="J106" s="6"/>
      <c r="K106" s="30"/>
      <c r="L106" s="6"/>
      <c r="M106" s="30"/>
      <c r="N106" s="45"/>
      <c r="O106" s="161">
        <f>C106*0.2647</f>
        <v>9878.9957560000003</v>
      </c>
      <c r="P106" s="55">
        <f>O106*0.0931</f>
        <v>919.73450488360004</v>
      </c>
      <c r="Q106" s="120">
        <f>SUM(D106:F106)*370+G106*18.61*12+I106*28.21*12+K106*70.06*12+M106*115.13*12+H106*15154+J106*33627+L106*98369</f>
        <v>6660</v>
      </c>
      <c r="R106" s="56">
        <f>Q106-P106</f>
        <v>5740.2654951164004</v>
      </c>
      <c r="S106" s="165"/>
    </row>
    <row r="107" spans="1:19">
      <c r="A107" s="26" t="s">
        <v>129</v>
      </c>
      <c r="B107" s="6"/>
      <c r="C107" s="161">
        <v>129455.86</v>
      </c>
      <c r="D107" s="6">
        <v>16</v>
      </c>
      <c r="E107" s="30">
        <v>8</v>
      </c>
      <c r="F107" s="6"/>
      <c r="G107" s="30"/>
      <c r="H107" s="6"/>
      <c r="I107" s="30"/>
      <c r="J107" s="6"/>
      <c r="K107" s="30"/>
      <c r="L107" s="6"/>
      <c r="M107" s="30"/>
      <c r="N107" s="45"/>
      <c r="O107" s="161">
        <f>C107*0.2647</f>
        <v>34266.966141999997</v>
      </c>
      <c r="P107" s="55">
        <f>O107*0.0931</f>
        <v>3190.2545478202001</v>
      </c>
      <c r="Q107" s="120">
        <f>SUM(D107:F107)*370+G107*18.61*12+I107*28.21*12+K107*70.06*12+M107*115.13*12+H107*15154+J107*33627+L107*98369</f>
        <v>8880</v>
      </c>
      <c r="R107" s="56">
        <f>Q107-P107</f>
        <v>5689.7454521797999</v>
      </c>
      <c r="S107" s="165"/>
    </row>
    <row r="108" spans="1:19">
      <c r="A108" s="25" t="s">
        <v>130</v>
      </c>
      <c r="B108" s="13"/>
      <c r="C108" s="160">
        <v>46417.83</v>
      </c>
      <c r="D108" s="13">
        <v>10</v>
      </c>
      <c r="E108" s="29">
        <v>6</v>
      </c>
      <c r="F108" s="13"/>
      <c r="G108" s="29"/>
      <c r="H108" s="13"/>
      <c r="I108" s="29"/>
      <c r="J108" s="13"/>
      <c r="K108" s="29">
        <v>1</v>
      </c>
      <c r="L108" s="13"/>
      <c r="M108" s="29"/>
      <c r="N108" s="44"/>
      <c r="O108" s="161">
        <f>C108*0.2647</f>
        <v>12286.799601000001</v>
      </c>
      <c r="P108" s="55">
        <f>O108*0.0931</f>
        <v>1143.9010428531001</v>
      </c>
      <c r="Q108" s="120">
        <f>SUM(D108:F108)*370+G108*18.61*12+I108*28.21*12+K108*70.06*12+M108*115.13*12+H108*15154+J108*33627+L108*98369</f>
        <v>6760.72</v>
      </c>
      <c r="R108" s="56">
        <f>Q108-P108</f>
        <v>5616.8189571469002</v>
      </c>
      <c r="S108" s="165"/>
    </row>
    <row r="109" spans="1:19">
      <c r="A109" s="26" t="s">
        <v>131</v>
      </c>
      <c r="B109" s="6"/>
      <c r="C109" s="161">
        <v>59967.68</v>
      </c>
      <c r="D109" s="6">
        <v>16</v>
      </c>
      <c r="E109" s="30">
        <v>3</v>
      </c>
      <c r="F109" s="6"/>
      <c r="G109" s="30"/>
      <c r="H109" s="6"/>
      <c r="I109" s="30"/>
      <c r="J109" s="6"/>
      <c r="K109" s="30"/>
      <c r="L109" s="6"/>
      <c r="M109" s="30"/>
      <c r="N109" s="45"/>
      <c r="O109" s="161">
        <f>C109*0.2647</f>
        <v>15873.444895999999</v>
      </c>
      <c r="P109" s="55">
        <f>O109*0.0931</f>
        <v>1477.8177198175999</v>
      </c>
      <c r="Q109" s="120">
        <f>SUM(D109:F109)*370+G109*18.61*12+I109*28.21*12+K109*70.06*12+M109*115.13*12+H109*15154+J109*33627+L109*98369</f>
        <v>7030</v>
      </c>
      <c r="R109" s="56">
        <f>Q109-P109</f>
        <v>5552.1822801824001</v>
      </c>
      <c r="S109" s="165"/>
    </row>
    <row r="110" spans="1:19">
      <c r="A110" s="25" t="s">
        <v>132</v>
      </c>
      <c r="B110" s="13"/>
      <c r="C110" s="160">
        <v>51743.64</v>
      </c>
      <c r="D110" s="13">
        <v>18</v>
      </c>
      <c r="E110" s="29"/>
      <c r="F110" s="13"/>
      <c r="G110" s="29"/>
      <c r="H110" s="13"/>
      <c r="I110" s="29"/>
      <c r="J110" s="13"/>
      <c r="K110" s="29"/>
      <c r="L110" s="13"/>
      <c r="M110" s="29"/>
      <c r="N110" s="44"/>
      <c r="O110" s="161">
        <f>C110*0.2647</f>
        <v>13696.541508</v>
      </c>
      <c r="P110" s="55">
        <f>O110*0.0931</f>
        <v>1275.1480143948002</v>
      </c>
      <c r="Q110" s="120">
        <f>SUM(D110:F110)*370+G110*18.61*12+I110*28.21*12+K110*70.06*12+M110*115.13*12+H110*15154+J110*33627+L110*98369</f>
        <v>6660</v>
      </c>
      <c r="R110" s="56">
        <f>Q110-P110</f>
        <v>5384.8519856051998</v>
      </c>
      <c r="S110" s="165"/>
    </row>
    <row r="111" spans="1:19">
      <c r="A111" s="25" t="s">
        <v>133</v>
      </c>
      <c r="B111" s="13"/>
      <c r="C111" s="160">
        <v>72972</v>
      </c>
      <c r="D111" s="13">
        <v>18</v>
      </c>
      <c r="E111" s="29">
        <v>1</v>
      </c>
      <c r="F111" s="13"/>
      <c r="G111" s="29"/>
      <c r="H111" s="13"/>
      <c r="I111" s="29"/>
      <c r="J111" s="13"/>
      <c r="K111" s="29"/>
      <c r="L111" s="13"/>
      <c r="M111" s="29"/>
      <c r="N111" s="44"/>
      <c r="O111" s="161">
        <f>C111*0.2647</f>
        <v>19315.688399999999</v>
      </c>
      <c r="P111" s="55">
        <f>O111*0.0931</f>
        <v>1798.2905900399999</v>
      </c>
      <c r="Q111" s="120">
        <f>SUM(D111:F111)*370+G111*18.61*12+I111*28.21*12+K111*70.06*12+M111*115.13*12+H111*15154+J111*33627+L111*98369</f>
        <v>7030</v>
      </c>
      <c r="R111" s="56">
        <f>Q111-P111</f>
        <v>5231.7094099599999</v>
      </c>
      <c r="S111" s="165"/>
    </row>
    <row r="112" spans="1:19">
      <c r="A112" s="25" t="s">
        <v>134</v>
      </c>
      <c r="B112" s="13"/>
      <c r="C112" s="160">
        <v>94159.18</v>
      </c>
      <c r="D112" s="13">
        <v>18</v>
      </c>
      <c r="E112" s="29">
        <v>2</v>
      </c>
      <c r="F112" s="13"/>
      <c r="G112" s="29"/>
      <c r="H112" s="13"/>
      <c r="I112" s="29"/>
      <c r="J112" s="13"/>
      <c r="K112" s="29"/>
      <c r="L112" s="13"/>
      <c r="M112" s="29"/>
      <c r="N112" s="44"/>
      <c r="O112" s="161">
        <f>C112*0.2647</f>
        <v>24923.934945999998</v>
      </c>
      <c r="P112" s="55">
        <f>O112*0.0931</f>
        <v>2320.4183434725996</v>
      </c>
      <c r="Q112" s="120">
        <f>SUM(D112:F112)*370+G112*18.61*12+I112*28.21*12+K112*70.06*12+M112*115.13*12+H112*15154+J112*33627+L112*98369</f>
        <v>7400</v>
      </c>
      <c r="R112" s="56">
        <f>Q112-P112</f>
        <v>5079.5816565273999</v>
      </c>
      <c r="S112" s="165"/>
    </row>
    <row r="113" spans="1:19">
      <c r="A113" s="26" t="s">
        <v>135</v>
      </c>
      <c r="B113" s="6"/>
      <c r="C113" s="161">
        <v>161645</v>
      </c>
      <c r="D113" s="6">
        <v>20</v>
      </c>
      <c r="E113" s="30">
        <v>3</v>
      </c>
      <c r="F113" s="6">
        <v>1</v>
      </c>
      <c r="G113" s="30"/>
      <c r="H113" s="6"/>
      <c r="I113" s="30"/>
      <c r="J113" s="6"/>
      <c r="K113" s="30"/>
      <c r="L113" s="6"/>
      <c r="M113" s="30"/>
      <c r="N113" s="45"/>
      <c r="O113" s="161">
        <f>C113*0.2647</f>
        <v>42787.431499999999</v>
      </c>
      <c r="P113" s="55">
        <f>O113*0.0931</f>
        <v>3983.50987265</v>
      </c>
      <c r="Q113" s="120">
        <f>SUM(D113:F113)*370+G113*18.61*12+I113*28.21*12+K113*70.06*12+M113*115.13*12+H113*15154+J113*33627+L113*98369</f>
        <v>8880</v>
      </c>
      <c r="R113" s="56">
        <f>Q113-P113</f>
        <v>4896.49012735</v>
      </c>
      <c r="S113" s="165"/>
    </row>
    <row r="114" spans="1:19">
      <c r="A114" s="26" t="s">
        <v>136</v>
      </c>
      <c r="B114" s="6"/>
      <c r="C114" s="161">
        <v>67479.240000000005</v>
      </c>
      <c r="D114" s="6"/>
      <c r="E114" s="30"/>
      <c r="F114" s="6">
        <v>11</v>
      </c>
      <c r="G114" s="30">
        <v>11</v>
      </c>
      <c r="H114" s="6"/>
      <c r="I114" s="30"/>
      <c r="J114" s="6"/>
      <c r="K114" s="30"/>
      <c r="L114" s="6"/>
      <c r="M114" s="30"/>
      <c r="N114" s="45"/>
      <c r="O114" s="161">
        <f>C114*0.2647</f>
        <v>17861.754828000001</v>
      </c>
      <c r="P114" s="55">
        <f>O114*0.0931</f>
        <v>1662.9293744868</v>
      </c>
      <c r="Q114" s="120">
        <f>SUM(D114:F114)*370+G114*18.61*12+I114*28.21*12+K114*70.06*12+M114*115.13*12+H114*15154+J114*33627+L114*98369</f>
        <v>6526.5199999999995</v>
      </c>
      <c r="R114" s="56">
        <f>Q114-P114</f>
        <v>4863.5906255131995</v>
      </c>
      <c r="S114" s="165"/>
    </row>
    <row r="115" spans="1:19">
      <c r="A115" s="26" t="s">
        <v>137</v>
      </c>
      <c r="B115" s="6"/>
      <c r="C115" s="161">
        <v>103436.08</v>
      </c>
      <c r="D115" s="6"/>
      <c r="E115" s="30">
        <v>19</v>
      </c>
      <c r="F115" s="6">
        <v>1</v>
      </c>
      <c r="G115" s="30"/>
      <c r="H115" s="6"/>
      <c r="I115" s="30"/>
      <c r="J115" s="6"/>
      <c r="K115" s="30"/>
      <c r="L115" s="6"/>
      <c r="M115" s="30"/>
      <c r="N115" s="45"/>
      <c r="O115" s="161">
        <f>C115*0.2647</f>
        <v>27379.530375999999</v>
      </c>
      <c r="P115" s="55">
        <f>O115*0.0931</f>
        <v>2549.0342780055998</v>
      </c>
      <c r="Q115" s="120">
        <f>SUM(D115:F115)*370+G115*18.61*12+I115*28.21*12+K115*70.06*12+M115*115.13*12+H115*15154+J115*33627+L115*98369</f>
        <v>7400</v>
      </c>
      <c r="R115" s="56">
        <f>Q115-P115</f>
        <v>4850.9657219944002</v>
      </c>
      <c r="S115" s="165"/>
    </row>
    <row r="116" spans="1:19">
      <c r="A116" s="25" t="s">
        <v>138</v>
      </c>
      <c r="B116" s="13"/>
      <c r="C116" s="160">
        <v>76693.210000000006</v>
      </c>
      <c r="D116" s="13">
        <v>16</v>
      </c>
      <c r="E116" s="29">
        <v>2</v>
      </c>
      <c r="F116" s="13"/>
      <c r="G116" s="29"/>
      <c r="H116" s="13"/>
      <c r="I116" s="29"/>
      <c r="J116" s="13"/>
      <c r="K116" s="29"/>
      <c r="L116" s="13"/>
      <c r="M116" s="29"/>
      <c r="N116" s="44"/>
      <c r="O116" s="161">
        <f>C116*0.2647</f>
        <v>20300.692687000002</v>
      </c>
      <c r="P116" s="55">
        <f>O116*0.0931</f>
        <v>1889.9944891597004</v>
      </c>
      <c r="Q116" s="120">
        <f>SUM(D116:F116)*370+G116*18.61*12+I116*28.21*12+K116*70.06*12+M116*115.13*12+H116*15154+J116*33627+L116*98369</f>
        <v>6660</v>
      </c>
      <c r="R116" s="56">
        <f>Q116-P116</f>
        <v>4770.0055108402994</v>
      </c>
      <c r="S116" s="165"/>
    </row>
    <row r="117" spans="1:19">
      <c r="A117" s="25" t="s">
        <v>139</v>
      </c>
      <c r="B117" s="13"/>
      <c r="C117" s="160">
        <v>101104.78</v>
      </c>
      <c r="D117" s="13">
        <v>4</v>
      </c>
      <c r="E117" s="29">
        <v>1</v>
      </c>
      <c r="F117" s="13">
        <v>14</v>
      </c>
      <c r="G117" s="29"/>
      <c r="H117" s="13"/>
      <c r="I117" s="29"/>
      <c r="J117" s="13"/>
      <c r="K117" s="29"/>
      <c r="L117" s="13"/>
      <c r="M117" s="29"/>
      <c r="N117" s="44"/>
      <c r="O117" s="161">
        <f>C117*0.2647</f>
        <v>26762.435266</v>
      </c>
      <c r="P117" s="55">
        <f>O117*0.0931</f>
        <v>2491.5827232646002</v>
      </c>
      <c r="Q117" s="120">
        <f>SUM(D117:F117)*370+G117*18.61*12+I117*28.21*12+K117*70.06*12+M117*115.13*12+H117*15154+J117*33627+L117*98369</f>
        <v>7030</v>
      </c>
      <c r="R117" s="56">
        <f>Q117-P117</f>
        <v>4538.4172767353994</v>
      </c>
      <c r="S117" s="165"/>
    </row>
    <row r="118" spans="1:19">
      <c r="A118" s="25" t="s">
        <v>140</v>
      </c>
      <c r="B118" s="13"/>
      <c r="C118" s="160">
        <v>43550.01</v>
      </c>
      <c r="D118" s="13">
        <v>12</v>
      </c>
      <c r="E118" s="29">
        <v>3</v>
      </c>
      <c r="F118" s="13"/>
      <c r="G118" s="29"/>
      <c r="H118" s="13"/>
      <c r="I118" s="29"/>
      <c r="J118" s="13"/>
      <c r="K118" s="29"/>
      <c r="L118" s="13"/>
      <c r="M118" s="29"/>
      <c r="N118" s="44"/>
      <c r="O118" s="161">
        <f>C118*0.2647</f>
        <v>11527.687647000001</v>
      </c>
      <c r="P118" s="55">
        <f>O118*0.0931</f>
        <v>1073.2277199357002</v>
      </c>
      <c r="Q118" s="120">
        <f>SUM(D118:F118)*370+G118*18.61*12+I118*28.21*12+K118*70.06*12+M118*115.13*12+H118*15154+J118*33627+L118*98369</f>
        <v>5550</v>
      </c>
      <c r="R118" s="56">
        <f>Q118-P118</f>
        <v>4476.7722800642996</v>
      </c>
      <c r="S118" s="165"/>
    </row>
    <row r="119" spans="1:19">
      <c r="A119" s="25" t="s">
        <v>141</v>
      </c>
      <c r="B119" s="13"/>
      <c r="C119" s="160">
        <v>29469.19</v>
      </c>
      <c r="D119" s="13">
        <v>12</v>
      </c>
      <c r="E119" s="29">
        <v>1</v>
      </c>
      <c r="F119" s="13">
        <v>1</v>
      </c>
      <c r="G119" s="29"/>
      <c r="H119" s="13"/>
      <c r="I119" s="29"/>
      <c r="J119" s="13"/>
      <c r="K119" s="29"/>
      <c r="L119" s="13"/>
      <c r="M119" s="29"/>
      <c r="N119" s="44"/>
      <c r="O119" s="161">
        <f>C119*0.2647</f>
        <v>7800.4945929999994</v>
      </c>
      <c r="P119" s="55">
        <f>O119*0.0931</f>
        <v>726.22604660829995</v>
      </c>
      <c r="Q119" s="120">
        <f>SUM(D119:F119)*370+G119*18.61*12+I119*28.21*12+K119*70.06*12+M119*115.13*12+H119*15154+J119*33627+L119*98369</f>
        <v>5180</v>
      </c>
      <c r="R119" s="56">
        <f>Q119-P119</f>
        <v>4453.7739533917002</v>
      </c>
      <c r="S119" s="165"/>
    </row>
    <row r="120" spans="1:19">
      <c r="A120" s="25" t="s">
        <v>142</v>
      </c>
      <c r="B120" s="13"/>
      <c r="C120" s="160">
        <v>94661.58</v>
      </c>
      <c r="D120" s="13">
        <v>12</v>
      </c>
      <c r="E120" s="29">
        <v>5</v>
      </c>
      <c r="F120" s="13">
        <v>1</v>
      </c>
      <c r="G120" s="29"/>
      <c r="H120" s="13"/>
      <c r="I120" s="29"/>
      <c r="J120" s="13"/>
      <c r="K120" s="29"/>
      <c r="L120" s="13"/>
      <c r="M120" s="29"/>
      <c r="N120" s="44"/>
      <c r="O120" s="161">
        <f>C120*0.2647</f>
        <v>25056.920225999998</v>
      </c>
      <c r="P120" s="55">
        <f>O120*0.0931</f>
        <v>2332.7992730405999</v>
      </c>
      <c r="Q120" s="120">
        <f>SUM(D120:F120)*370+G120*18.61*12+I120*28.21*12+K120*70.06*12+M120*115.13*12+H120*15154+J120*33627+L120*98369</f>
        <v>6660</v>
      </c>
      <c r="R120" s="56">
        <f>Q120-P120</f>
        <v>4327.2007269593996</v>
      </c>
      <c r="S120" s="165"/>
    </row>
    <row r="121" spans="1:19">
      <c r="A121" s="26" t="s">
        <v>143</v>
      </c>
      <c r="B121" s="6"/>
      <c r="C121" s="161">
        <v>52148.38</v>
      </c>
      <c r="D121" s="6">
        <v>14</v>
      </c>
      <c r="E121" s="30">
        <v>1</v>
      </c>
      <c r="F121" s="6"/>
      <c r="G121" s="30"/>
      <c r="H121" s="6"/>
      <c r="I121" s="30"/>
      <c r="J121" s="6"/>
      <c r="K121" s="30"/>
      <c r="L121" s="6"/>
      <c r="M121" s="30"/>
      <c r="N121" s="45"/>
      <c r="O121" s="161">
        <f>C121*0.2647</f>
        <v>13803.676185999999</v>
      </c>
      <c r="P121" s="55">
        <f>O121*0.0931</f>
        <v>1285.1222529166</v>
      </c>
      <c r="Q121" s="120">
        <f>SUM(D121:F121)*370+G121*18.61*12+I121*28.21*12+K121*70.06*12+M121*115.13*12+H121*15154+J121*33627+L121*98369</f>
        <v>5550</v>
      </c>
      <c r="R121" s="56">
        <f>Q121-P121</f>
        <v>4264.8777470834002</v>
      </c>
      <c r="S121" s="165"/>
    </row>
    <row r="122" spans="1:19">
      <c r="A122" s="25" t="s">
        <v>144</v>
      </c>
      <c r="B122" s="13"/>
      <c r="C122" s="160">
        <v>69181.95</v>
      </c>
      <c r="D122" s="13"/>
      <c r="E122" s="29">
        <v>16</v>
      </c>
      <c r="F122" s="13"/>
      <c r="G122" s="29"/>
      <c r="H122" s="13"/>
      <c r="I122" s="29"/>
      <c r="J122" s="13"/>
      <c r="K122" s="29"/>
      <c r="L122" s="13"/>
      <c r="M122" s="29"/>
      <c r="N122" s="44"/>
      <c r="O122" s="161">
        <f>C122*0.2647</f>
        <v>18312.462164999997</v>
      </c>
      <c r="P122" s="55">
        <f>O122*0.0931</f>
        <v>1704.8902275614998</v>
      </c>
      <c r="Q122" s="120">
        <f>SUM(D122:F122)*370+G122*18.61*12+I122*28.21*12+K122*70.06*12+M122*115.13*12+H122*15154+J122*33627+L122*98369</f>
        <v>5920</v>
      </c>
      <c r="R122" s="56">
        <f>Q122-P122</f>
        <v>4215.1097724384999</v>
      </c>
      <c r="S122" s="165"/>
    </row>
    <row r="123" spans="1:19">
      <c r="A123" s="25" t="s">
        <v>145</v>
      </c>
      <c r="B123" s="13"/>
      <c r="C123" s="160">
        <v>42161.56</v>
      </c>
      <c r="D123" s="13">
        <v>10</v>
      </c>
      <c r="E123" s="29">
        <v>2</v>
      </c>
      <c r="F123" s="13">
        <v>2</v>
      </c>
      <c r="G123" s="29"/>
      <c r="H123" s="13"/>
      <c r="I123" s="29"/>
      <c r="J123" s="13"/>
      <c r="K123" s="29"/>
      <c r="L123" s="13"/>
      <c r="M123" s="29"/>
      <c r="N123" s="44"/>
      <c r="O123" s="161">
        <f>C123*0.2647</f>
        <v>11160.164932</v>
      </c>
      <c r="P123" s="55">
        <f>O123*0.0931</f>
        <v>1039.0113551692</v>
      </c>
      <c r="Q123" s="120">
        <f>SUM(D123:F123)*370+G123*18.61*12+I123*28.21*12+K123*70.06*12+M123*115.13*12+H123*15154+J123*33627+L123*98369</f>
        <v>5180</v>
      </c>
      <c r="R123" s="56">
        <f>Q123-P123</f>
        <v>4140.9886448307998</v>
      </c>
      <c r="S123" s="165"/>
    </row>
    <row r="124" spans="1:19">
      <c r="A124" s="25" t="s">
        <v>146</v>
      </c>
      <c r="B124" s="13"/>
      <c r="C124" s="160">
        <v>44329.8</v>
      </c>
      <c r="D124" s="13">
        <v>14</v>
      </c>
      <c r="E124" s="29"/>
      <c r="F124" s="13"/>
      <c r="G124" s="29"/>
      <c r="H124" s="13"/>
      <c r="I124" s="29"/>
      <c r="J124" s="13"/>
      <c r="K124" s="29"/>
      <c r="L124" s="13"/>
      <c r="M124" s="29"/>
      <c r="N124" s="44"/>
      <c r="O124" s="161">
        <f>C124*0.2647</f>
        <v>11734.09806</v>
      </c>
      <c r="P124" s="55">
        <f>O124*0.0931</f>
        <v>1092.4445293860001</v>
      </c>
      <c r="Q124" s="120">
        <f>SUM(D124:F124)*370+G124*18.61*12+I124*28.21*12+K124*70.06*12+M124*115.13*12+H124*15154+J124*33627+L124*98369</f>
        <v>5180</v>
      </c>
      <c r="R124" s="56">
        <f>Q124-P124</f>
        <v>4087.5554706140001</v>
      </c>
      <c r="S124" s="165"/>
    </row>
    <row r="125" spans="1:19">
      <c r="A125" s="26" t="s">
        <v>147</v>
      </c>
      <c r="B125" s="6"/>
      <c r="C125" s="161">
        <v>44641.31</v>
      </c>
      <c r="D125" s="6">
        <v>14</v>
      </c>
      <c r="E125" s="30"/>
      <c r="F125" s="6"/>
      <c r="G125" s="30"/>
      <c r="H125" s="6"/>
      <c r="I125" s="30"/>
      <c r="J125" s="6"/>
      <c r="K125" s="30"/>
      <c r="L125" s="6"/>
      <c r="M125" s="30"/>
      <c r="N125" s="45"/>
      <c r="O125" s="161">
        <f>C125*0.2647</f>
        <v>11816.554757</v>
      </c>
      <c r="P125" s="55">
        <f>O125*0.0931</f>
        <v>1100.1212478767</v>
      </c>
      <c r="Q125" s="120">
        <f>SUM(D125:F125)*370+G125*18.61*12+I125*28.21*12+K125*70.06*12+M125*115.13*12+H125*15154+J125*33627+L125*98369</f>
        <v>5180</v>
      </c>
      <c r="R125" s="56">
        <f>Q125-P125</f>
        <v>4079.8787521232998</v>
      </c>
      <c r="S125" s="165"/>
    </row>
    <row r="126" spans="1:19">
      <c r="A126" s="25" t="s">
        <v>148</v>
      </c>
      <c r="B126" s="13"/>
      <c r="C126" s="160">
        <v>160364.54999999999</v>
      </c>
      <c r="D126" s="13"/>
      <c r="E126" s="29"/>
      <c r="F126" s="13">
        <v>8</v>
      </c>
      <c r="G126" s="29"/>
      <c r="H126" s="13"/>
      <c r="I126" s="29"/>
      <c r="J126" s="13"/>
      <c r="K126" s="29">
        <v>6</v>
      </c>
      <c r="L126" s="13"/>
      <c r="M126" s="29"/>
      <c r="N126" s="44"/>
      <c r="O126" s="161">
        <f>C126*0.2647</f>
        <v>42448.496384999999</v>
      </c>
      <c r="P126" s="55">
        <f>O126*0.0931</f>
        <v>3951.9550134434999</v>
      </c>
      <c r="Q126" s="120">
        <f>SUM(D126:F126)*370+G126*18.61*12+I126*28.21*12+K126*70.06*12+M126*115.13*12+H126*15154+J126*33627+L126*98369</f>
        <v>8004.32</v>
      </c>
      <c r="R126" s="56">
        <f>Q126-P126</f>
        <v>4052.3649865564998</v>
      </c>
      <c r="S126" s="165"/>
    </row>
    <row r="127" spans="1:19">
      <c r="A127" s="25" t="s">
        <v>149</v>
      </c>
      <c r="B127" s="13"/>
      <c r="C127" s="160">
        <v>47926.64</v>
      </c>
      <c r="D127" s="13">
        <v>13</v>
      </c>
      <c r="E127" s="29">
        <v>1</v>
      </c>
      <c r="F127" s="13"/>
      <c r="G127" s="29"/>
      <c r="H127" s="13"/>
      <c r="I127" s="29"/>
      <c r="J127" s="13"/>
      <c r="K127" s="29"/>
      <c r="L127" s="13"/>
      <c r="M127" s="29"/>
      <c r="N127" s="44"/>
      <c r="O127" s="161">
        <f>C127*0.2647</f>
        <v>12686.181607999999</v>
      </c>
      <c r="P127" s="55">
        <f>O127*0.0931</f>
        <v>1181.0835077048</v>
      </c>
      <c r="Q127" s="120">
        <f>SUM(D127:F127)*370+G127*18.61*12+I127*28.21*12+K127*70.06*12+M127*115.13*12+H127*15154+J127*33627+L127*98369</f>
        <v>5180</v>
      </c>
      <c r="R127" s="56">
        <f>Q127-P127</f>
        <v>3998.9164922952</v>
      </c>
      <c r="S127" s="165"/>
    </row>
    <row r="128" spans="1:19">
      <c r="A128" s="25" t="s">
        <v>150</v>
      </c>
      <c r="B128" s="13"/>
      <c r="C128" s="160">
        <v>94507.53</v>
      </c>
      <c r="D128" s="13">
        <v>16</v>
      </c>
      <c r="E128" s="29">
        <v>1</v>
      </c>
      <c r="F128" s="13"/>
      <c r="G128" s="29"/>
      <c r="H128" s="13"/>
      <c r="I128" s="29"/>
      <c r="J128" s="13"/>
      <c r="K128" s="29"/>
      <c r="L128" s="13"/>
      <c r="M128" s="29"/>
      <c r="N128" s="44"/>
      <c r="O128" s="161">
        <f>C128*0.2647</f>
        <v>25016.143190999999</v>
      </c>
      <c r="P128" s="55">
        <f>O128*0.0931</f>
        <v>2329.0029310821001</v>
      </c>
      <c r="Q128" s="120">
        <f>SUM(D128:F128)*370+G128*18.61*12+I128*28.21*12+K128*70.06*12+M128*115.13*12+H128*15154+J128*33627+L128*98369</f>
        <v>6290</v>
      </c>
      <c r="R128" s="56">
        <f>Q128-P128</f>
        <v>3960.9970689178999</v>
      </c>
      <c r="S128" s="165"/>
    </row>
    <row r="129" spans="1:19">
      <c r="A129" s="25" t="s">
        <v>151</v>
      </c>
      <c r="B129" s="13"/>
      <c r="C129" s="160">
        <v>19705.64</v>
      </c>
      <c r="D129" s="13">
        <v>10</v>
      </c>
      <c r="E129" s="29">
        <v>2</v>
      </c>
      <c r="F129" s="13"/>
      <c r="G129" s="29"/>
      <c r="H129" s="13"/>
      <c r="I129" s="29"/>
      <c r="J129" s="13"/>
      <c r="K129" s="29"/>
      <c r="L129" s="13"/>
      <c r="M129" s="29"/>
      <c r="N129" s="44"/>
      <c r="O129" s="161">
        <f>C129*0.2647</f>
        <v>5216.0829079999994</v>
      </c>
      <c r="P129" s="55">
        <f>O129*0.0931</f>
        <v>485.61731873479994</v>
      </c>
      <c r="Q129" s="120">
        <f>SUM(D129:F129)*370+G129*18.61*12+I129*28.21*12+K129*70.06*12+M129*115.13*12+H129*15154+J129*33627+L129*98369</f>
        <v>4440</v>
      </c>
      <c r="R129" s="56">
        <f>Q129-P129</f>
        <v>3954.3826812652001</v>
      </c>
      <c r="S129" s="165"/>
    </row>
    <row r="130" spans="1:19">
      <c r="A130" s="25" t="s">
        <v>152</v>
      </c>
      <c r="B130" s="13"/>
      <c r="C130" s="160">
        <v>93697.5</v>
      </c>
      <c r="D130" s="13">
        <v>2</v>
      </c>
      <c r="E130" s="29"/>
      <c r="F130" s="13">
        <v>9</v>
      </c>
      <c r="G130" s="29">
        <v>8</v>
      </c>
      <c r="H130" s="13"/>
      <c r="I130" s="29"/>
      <c r="J130" s="13"/>
      <c r="K130" s="29"/>
      <c r="L130" s="13"/>
      <c r="M130" s="29"/>
      <c r="N130" s="44"/>
      <c r="O130" s="161">
        <f>C130*0.2647</f>
        <v>24801.72825</v>
      </c>
      <c r="P130" s="55">
        <f>O130*0.0931</f>
        <v>2309.0409000750001</v>
      </c>
      <c r="Q130" s="120">
        <f>SUM(D130:F130)*370+G130*18.61*12+I130*28.21*12+K130*70.06*12+M130*115.13*12+H130*15154+J130*33627+L130*98369</f>
        <v>5856.5599999999995</v>
      </c>
      <c r="R130" s="56">
        <f>Q130-P130</f>
        <v>3547.5190999249994</v>
      </c>
      <c r="S130" s="165"/>
    </row>
    <row r="131" spans="1:19">
      <c r="A131" s="26" t="s">
        <v>153</v>
      </c>
      <c r="B131" s="6"/>
      <c r="C131" s="161">
        <v>52421.98</v>
      </c>
      <c r="D131" s="6"/>
      <c r="E131" s="30">
        <v>1</v>
      </c>
      <c r="F131" s="6">
        <v>12</v>
      </c>
      <c r="G131" s="30"/>
      <c r="H131" s="6"/>
      <c r="I131" s="30"/>
      <c r="J131" s="6"/>
      <c r="K131" s="30"/>
      <c r="L131" s="6"/>
      <c r="M131" s="30"/>
      <c r="N131" s="45"/>
      <c r="O131" s="161">
        <f>C131*0.2647</f>
        <v>13876.098105999999</v>
      </c>
      <c r="P131" s="55">
        <f>O131*0.0931</f>
        <v>1291.8647336685999</v>
      </c>
      <c r="Q131" s="120">
        <f>SUM(D131:F131)*370+G131*18.61*12+I131*28.21*12+K131*70.06*12+M131*115.13*12+H131*15154+J131*33627+L131*98369</f>
        <v>4810</v>
      </c>
      <c r="R131" s="56">
        <f>Q131-P131</f>
        <v>3518.1352663314001</v>
      </c>
      <c r="S131" s="165"/>
    </row>
    <row r="132" spans="1:19">
      <c r="A132" s="26" t="s">
        <v>154</v>
      </c>
      <c r="B132" s="6"/>
      <c r="C132" s="161">
        <v>42309.79</v>
      </c>
      <c r="D132" s="6">
        <v>6</v>
      </c>
      <c r="E132" s="30">
        <v>6</v>
      </c>
      <c r="F132" s="6"/>
      <c r="G132" s="30"/>
      <c r="H132" s="6"/>
      <c r="I132" s="30"/>
      <c r="J132" s="6"/>
      <c r="K132" s="30"/>
      <c r="L132" s="6"/>
      <c r="M132" s="30"/>
      <c r="N132" s="45"/>
      <c r="O132" s="161">
        <f>C132*0.2647</f>
        <v>11199.401413</v>
      </c>
      <c r="P132" s="55">
        <f>O132*0.0931</f>
        <v>1042.6642715503001</v>
      </c>
      <c r="Q132" s="120">
        <f>SUM(D132:F132)*370+G132*18.61*12+I132*28.21*12+K132*70.06*12+M132*115.13*12+H132*15154+J132*33627+L132*98369</f>
        <v>4440</v>
      </c>
      <c r="R132" s="56">
        <f>Q132-P132</f>
        <v>3397.3357284496997</v>
      </c>
      <c r="S132" s="165"/>
    </row>
    <row r="133" spans="1:19">
      <c r="A133" s="26" t="s">
        <v>155</v>
      </c>
      <c r="B133" s="6"/>
      <c r="C133" s="161">
        <v>106887.76</v>
      </c>
      <c r="D133" s="6">
        <v>14</v>
      </c>
      <c r="E133" s="30">
        <v>2</v>
      </c>
      <c r="F133" s="6"/>
      <c r="G133" s="30"/>
      <c r="H133" s="6"/>
      <c r="I133" s="30"/>
      <c r="J133" s="6"/>
      <c r="K133" s="30"/>
      <c r="L133" s="6"/>
      <c r="M133" s="30"/>
      <c r="N133" s="45"/>
      <c r="O133" s="161">
        <f>C133*0.2647</f>
        <v>28293.190071999998</v>
      </c>
      <c r="P133" s="55">
        <f>O133*0.0931</f>
        <v>2634.0959957032001</v>
      </c>
      <c r="Q133" s="120">
        <f>SUM(D133:F133)*370+G133*18.61*12+I133*28.21*12+K133*70.06*12+M133*115.13*12+H133*15154+J133*33627+L133*98369</f>
        <v>5920</v>
      </c>
      <c r="R133" s="56">
        <f>Q133-P133</f>
        <v>3285.9040042967999</v>
      </c>
      <c r="S133" s="165"/>
    </row>
    <row r="134" spans="1:19">
      <c r="A134" s="25" t="s">
        <v>156</v>
      </c>
      <c r="B134" s="13"/>
      <c r="C134" s="160">
        <v>64771.51</v>
      </c>
      <c r="D134" s="13"/>
      <c r="E134" s="29">
        <v>12</v>
      </c>
      <c r="F134" s="13">
        <v>1</v>
      </c>
      <c r="G134" s="29"/>
      <c r="H134" s="13"/>
      <c r="I134" s="29"/>
      <c r="J134" s="13"/>
      <c r="K134" s="29"/>
      <c r="L134" s="13"/>
      <c r="M134" s="29"/>
      <c r="N134" s="44"/>
      <c r="O134" s="161">
        <f>C134*0.2647</f>
        <v>17145.018697</v>
      </c>
      <c r="P134" s="55">
        <f>O134*0.0931</f>
        <v>1596.2012406906999</v>
      </c>
      <c r="Q134" s="120">
        <f>SUM(D134:F134)*370+G134*18.61*12+I134*28.21*12+K134*70.06*12+M134*115.13*12+H134*15154+J134*33627+L134*98369</f>
        <v>4810</v>
      </c>
      <c r="R134" s="56">
        <f>Q134-P134</f>
        <v>3213.7987593093003</v>
      </c>
      <c r="S134" s="165"/>
    </row>
    <row r="135" spans="1:19">
      <c r="A135" s="25" t="s">
        <v>157</v>
      </c>
      <c r="B135" s="13"/>
      <c r="C135" s="160">
        <v>38076.5</v>
      </c>
      <c r="D135" s="13">
        <v>10</v>
      </c>
      <c r="E135" s="29">
        <v>1</v>
      </c>
      <c r="F135" s="13"/>
      <c r="G135" s="29"/>
      <c r="H135" s="13"/>
      <c r="I135" s="29"/>
      <c r="J135" s="13"/>
      <c r="K135" s="29"/>
      <c r="L135" s="13"/>
      <c r="M135" s="29"/>
      <c r="N135" s="44"/>
      <c r="O135" s="161">
        <f>C135*0.2647</f>
        <v>10078.849549999999</v>
      </c>
      <c r="P135" s="55">
        <f>O135*0.0931</f>
        <v>938.34089310499996</v>
      </c>
      <c r="Q135" s="120">
        <f>SUM(D135:F135)*370+G135*18.61*12+I135*28.21*12+K135*70.06*12+M135*115.13*12+H135*15154+J135*33627+L135*98369</f>
        <v>4070</v>
      </c>
      <c r="R135" s="56">
        <f>Q135-P135</f>
        <v>3131.6591068950001</v>
      </c>
      <c r="S135" s="165"/>
    </row>
    <row r="136" spans="1:19">
      <c r="A136" s="26" t="s">
        <v>158</v>
      </c>
      <c r="B136" s="6"/>
      <c r="C136" s="161">
        <v>53548.69</v>
      </c>
      <c r="D136" s="6"/>
      <c r="E136" s="30"/>
      <c r="F136" s="6">
        <v>12</v>
      </c>
      <c r="G136" s="30"/>
      <c r="H136" s="6"/>
      <c r="I136" s="30"/>
      <c r="J136" s="6"/>
      <c r="K136" s="30"/>
      <c r="L136" s="6"/>
      <c r="M136" s="30"/>
      <c r="N136" s="45"/>
      <c r="O136" s="161">
        <f>C136*0.2647</f>
        <v>14174.338243</v>
      </c>
      <c r="P136" s="55">
        <f>O136*0.0931</f>
        <v>1319.6308904233001</v>
      </c>
      <c r="Q136" s="120">
        <f>SUM(D136:F136)*370+G136*18.61*12+I136*28.21*12+K136*70.06*12+M136*115.13*12+H136*15154+J136*33627+L136*98369</f>
        <v>4440</v>
      </c>
      <c r="R136" s="56">
        <f>Q136-P136</f>
        <v>3120.3691095766999</v>
      </c>
      <c r="S136" s="165"/>
    </row>
    <row r="137" spans="1:19">
      <c r="A137" s="26" t="s">
        <v>159</v>
      </c>
      <c r="B137" s="6"/>
      <c r="C137" s="161">
        <v>54863.37</v>
      </c>
      <c r="D137" s="6"/>
      <c r="E137" s="30">
        <v>12</v>
      </c>
      <c r="F137" s="6"/>
      <c r="G137" s="30"/>
      <c r="H137" s="6"/>
      <c r="I137" s="30"/>
      <c r="J137" s="6"/>
      <c r="K137" s="30"/>
      <c r="L137" s="6"/>
      <c r="M137" s="30"/>
      <c r="N137" s="45"/>
      <c r="O137" s="161">
        <f>C137*0.2647</f>
        <v>14522.334038999999</v>
      </c>
      <c r="P137" s="55">
        <f>O137*0.0931</f>
        <v>1352.0292990308999</v>
      </c>
      <c r="Q137" s="120">
        <f>SUM(D137:F137)*370+G137*18.61*12+I137*28.21*12+K137*70.06*12+M137*115.13*12+H137*15154+J137*33627+L137*98369</f>
        <v>4440</v>
      </c>
      <c r="R137" s="56">
        <f>Q137-P137</f>
        <v>3087.9707009691001</v>
      </c>
      <c r="S137" s="165"/>
    </row>
    <row r="138" spans="1:19">
      <c r="A138" s="26" t="s">
        <v>160</v>
      </c>
      <c r="B138" s="6"/>
      <c r="C138" s="161">
        <v>175335.08</v>
      </c>
      <c r="D138" s="6"/>
      <c r="E138" s="30">
        <v>20</v>
      </c>
      <c r="F138" s="6"/>
      <c r="G138" s="30"/>
      <c r="H138" s="6"/>
      <c r="I138" s="30"/>
      <c r="J138" s="6"/>
      <c r="K138" s="30"/>
      <c r="L138" s="6"/>
      <c r="M138" s="30"/>
      <c r="N138" s="45"/>
      <c r="O138" s="161">
        <f>C138*0.2647</f>
        <v>46411.195675999996</v>
      </c>
      <c r="P138" s="55">
        <f>O138*0.0931</f>
        <v>4320.8823174355994</v>
      </c>
      <c r="Q138" s="120">
        <f>SUM(D138:F138)*370+G138*18.61*12+I138*28.21*12+K138*70.06*12+M138*115.13*12+H138*15154+J138*33627+L138*98369</f>
        <v>7400</v>
      </c>
      <c r="R138" s="56">
        <f>Q138-P138</f>
        <v>3079.1176825644006</v>
      </c>
      <c r="S138" s="165"/>
    </row>
    <row r="139" spans="1:19">
      <c r="A139" s="25" t="s">
        <v>161</v>
      </c>
      <c r="B139" s="13"/>
      <c r="C139" s="160">
        <v>71204.7</v>
      </c>
      <c r="D139" s="13">
        <v>12</v>
      </c>
      <c r="E139" s="29">
        <v>1</v>
      </c>
      <c r="F139" s="13"/>
      <c r="G139" s="29"/>
      <c r="H139" s="13"/>
      <c r="I139" s="29"/>
      <c r="J139" s="13"/>
      <c r="K139" s="29"/>
      <c r="L139" s="13"/>
      <c r="M139" s="29"/>
      <c r="N139" s="44"/>
      <c r="O139" s="161">
        <f>C139*0.2647</f>
        <v>18847.88409</v>
      </c>
      <c r="P139" s="55">
        <f>O139*0.0931</f>
        <v>1754.738008779</v>
      </c>
      <c r="Q139" s="120">
        <f>SUM(D139:F139)*370+G139*18.61*12+I139*28.21*12+K139*70.06*12+M139*115.13*12+H139*15154+J139*33627+L139*98369</f>
        <v>4810</v>
      </c>
      <c r="R139" s="56">
        <f>Q139-P139</f>
        <v>3055.2619912210002</v>
      </c>
      <c r="S139" s="165"/>
    </row>
    <row r="140" spans="1:19">
      <c r="A140" s="25" t="s">
        <v>162</v>
      </c>
      <c r="B140" s="13"/>
      <c r="C140" s="160">
        <v>26226.33</v>
      </c>
      <c r="D140" s="13">
        <v>10</v>
      </c>
      <c r="E140" s="29"/>
      <c r="F140" s="13"/>
      <c r="G140" s="29"/>
      <c r="H140" s="13"/>
      <c r="I140" s="29"/>
      <c r="J140" s="13"/>
      <c r="K140" s="29"/>
      <c r="L140" s="13"/>
      <c r="M140" s="29"/>
      <c r="N140" s="44"/>
      <c r="O140" s="161">
        <f>C140*0.2647</f>
        <v>6942.1095510000005</v>
      </c>
      <c r="P140" s="55">
        <f>O140*0.0931</f>
        <v>646.31039919810007</v>
      </c>
      <c r="Q140" s="120">
        <f>SUM(D140:F140)*370+G140*18.61*12+I140*28.21*12+K140*70.06*12+M140*115.13*12+H140*15154+J140*33627+L140*98369</f>
        <v>3700</v>
      </c>
      <c r="R140" s="56">
        <f>Q140-P140</f>
        <v>3053.6896008018998</v>
      </c>
      <c r="S140" s="165"/>
    </row>
    <row r="141" spans="1:19">
      <c r="A141" s="25" t="s">
        <v>163</v>
      </c>
      <c r="B141" s="13"/>
      <c r="C141" s="160">
        <v>432567</v>
      </c>
      <c r="D141" s="13">
        <v>32</v>
      </c>
      <c r="E141" s="29">
        <v>5</v>
      </c>
      <c r="F141" s="13"/>
      <c r="G141" s="29"/>
      <c r="H141" s="13"/>
      <c r="I141" s="29"/>
      <c r="J141" s="13"/>
      <c r="K141" s="29"/>
      <c r="L141" s="13"/>
      <c r="M141" s="29"/>
      <c r="N141" s="44"/>
      <c r="O141" s="161">
        <f>C141*0.2647</f>
        <v>114500.4849</v>
      </c>
      <c r="P141" s="55">
        <f>O141*0.0931</f>
        <v>10659.995144189999</v>
      </c>
      <c r="Q141" s="120">
        <f>SUM(D141:F141)*370+G141*18.61*12+I141*28.21*12+K141*70.06*12+M141*115.13*12+H141*15154+J141*33627+L141*98369</f>
        <v>13690</v>
      </c>
      <c r="R141" s="56">
        <f>Q141-P141</f>
        <v>3030.0048558100007</v>
      </c>
      <c r="S141" s="165"/>
    </row>
    <row r="142" spans="1:19">
      <c r="A142" s="25" t="s">
        <v>164</v>
      </c>
      <c r="B142" s="13"/>
      <c r="C142" s="160">
        <v>59515.31</v>
      </c>
      <c r="D142" s="13">
        <v>6</v>
      </c>
      <c r="E142" s="29">
        <v>6</v>
      </c>
      <c r="F142" s="13"/>
      <c r="G142" s="29"/>
      <c r="H142" s="13"/>
      <c r="I142" s="29"/>
      <c r="J142" s="13"/>
      <c r="K142" s="29"/>
      <c r="L142" s="13"/>
      <c r="M142" s="29"/>
      <c r="N142" s="44"/>
      <c r="O142" s="161">
        <f>C142*0.2647</f>
        <v>15753.702556999999</v>
      </c>
      <c r="P142" s="55">
        <f>O142*0.0931</f>
        <v>1466.6697080566998</v>
      </c>
      <c r="Q142" s="120">
        <f>SUM(D142:F142)*370+G142*18.61*12+I142*28.21*12+K142*70.06*12+M142*115.13*12+H142*15154+J142*33627+L142*98369</f>
        <v>4440</v>
      </c>
      <c r="R142" s="56">
        <f>Q142-P142</f>
        <v>2973.3302919432999</v>
      </c>
      <c r="S142" s="165"/>
    </row>
    <row r="143" spans="1:19">
      <c r="A143" s="26" t="s">
        <v>165</v>
      </c>
      <c r="B143" s="6"/>
      <c r="C143" s="161">
        <v>29763.81</v>
      </c>
      <c r="D143" s="6"/>
      <c r="E143" s="30">
        <v>10</v>
      </c>
      <c r="F143" s="6"/>
      <c r="G143" s="30"/>
      <c r="H143" s="6"/>
      <c r="I143" s="30"/>
      <c r="J143" s="6"/>
      <c r="K143" s="30"/>
      <c r="L143" s="6"/>
      <c r="M143" s="30"/>
      <c r="N143" s="45"/>
      <c r="O143" s="161">
        <f>C143*0.2647</f>
        <v>7878.4805070000002</v>
      </c>
      <c r="P143" s="55">
        <f>O143*0.0931</f>
        <v>733.48653520170001</v>
      </c>
      <c r="Q143" s="120">
        <f>SUM(D143:F143)*370+G143*18.61*12+I143*28.21*12+K143*70.06*12+M143*115.13*12+H143*15154+J143*33627+L143*98369</f>
        <v>3700</v>
      </c>
      <c r="R143" s="56">
        <f>Q143-P143</f>
        <v>2966.5134647983</v>
      </c>
      <c r="S143" s="165"/>
    </row>
    <row r="144" spans="1:19">
      <c r="A144" s="25" t="s">
        <v>166</v>
      </c>
      <c r="B144" s="13"/>
      <c r="C144" s="160">
        <v>30890.37</v>
      </c>
      <c r="D144" s="13">
        <v>8</v>
      </c>
      <c r="E144" s="29">
        <v>2</v>
      </c>
      <c r="F144" s="13"/>
      <c r="G144" s="29"/>
      <c r="H144" s="13"/>
      <c r="I144" s="29"/>
      <c r="J144" s="13"/>
      <c r="K144" s="29"/>
      <c r="L144" s="13"/>
      <c r="M144" s="29"/>
      <c r="N144" s="44"/>
      <c r="O144" s="161">
        <f>C144*0.2647</f>
        <v>8176.6809389999999</v>
      </c>
      <c r="P144" s="55">
        <f>O144*0.0931</f>
        <v>761.24899542089997</v>
      </c>
      <c r="Q144" s="120">
        <f>SUM(D144:F144)*370+G144*18.61*12+I144*28.21*12+K144*70.06*12+M144*115.13*12+H144*15154+J144*33627+L144*98369</f>
        <v>3700</v>
      </c>
      <c r="R144" s="56">
        <f>Q144-P144</f>
        <v>2938.7510045791</v>
      </c>
      <c r="S144" s="165"/>
    </row>
    <row r="145" spans="1:19">
      <c r="A145" s="25" t="s">
        <v>167</v>
      </c>
      <c r="B145" s="13"/>
      <c r="C145" s="160">
        <v>138114.48000000001</v>
      </c>
      <c r="D145" s="13"/>
      <c r="E145" s="29">
        <v>17</v>
      </c>
      <c r="F145" s="13"/>
      <c r="G145" s="29"/>
      <c r="H145" s="13"/>
      <c r="I145" s="29"/>
      <c r="J145" s="13"/>
      <c r="K145" s="29"/>
      <c r="L145" s="13"/>
      <c r="M145" s="29"/>
      <c r="N145" s="44"/>
      <c r="O145" s="161">
        <f>C145*0.2647</f>
        <v>36558.902856000001</v>
      </c>
      <c r="P145" s="55">
        <f>O145*0.0931</f>
        <v>3403.6338558936</v>
      </c>
      <c r="Q145" s="120">
        <f>SUM(D145:F145)*370+G145*18.61*12+I145*28.21*12+K145*70.06*12+M145*115.13*12+H145*15154+J145*33627+L145*98369</f>
        <v>6290</v>
      </c>
      <c r="R145" s="56">
        <f>Q145-P145</f>
        <v>2886.3661441064</v>
      </c>
      <c r="S145" s="165"/>
    </row>
    <row r="146" spans="1:19">
      <c r="A146" s="25" t="s">
        <v>168</v>
      </c>
      <c r="B146" s="13"/>
      <c r="C146" s="160">
        <v>59960.97</v>
      </c>
      <c r="D146" s="13">
        <v>6</v>
      </c>
      <c r="E146" s="29">
        <v>5</v>
      </c>
      <c r="F146" s="13"/>
      <c r="G146" s="29"/>
      <c r="H146" s="13"/>
      <c r="I146" s="29"/>
      <c r="J146" s="13"/>
      <c r="K146" s="29"/>
      <c r="L146" s="13"/>
      <c r="M146" s="29"/>
      <c r="N146" s="44"/>
      <c r="O146" s="161">
        <f>C146*0.2647</f>
        <v>15871.668759</v>
      </c>
      <c r="P146" s="55">
        <f>O146*0.0931</f>
        <v>1477.6523614629</v>
      </c>
      <c r="Q146" s="120">
        <f>SUM(D146:F146)*370+G146*18.61*12+I146*28.21*12+K146*70.06*12+M146*115.13*12+H146*15154+J146*33627+L146*98369</f>
        <v>4070</v>
      </c>
      <c r="R146" s="56">
        <f>Q146-P146</f>
        <v>2592.3476385371</v>
      </c>
      <c r="S146" s="165"/>
    </row>
    <row r="147" spans="1:19">
      <c r="A147" s="25" t="s">
        <v>169</v>
      </c>
      <c r="B147" s="13"/>
      <c r="C147" s="160">
        <v>42891.519999999997</v>
      </c>
      <c r="D147" s="13">
        <v>8</v>
      </c>
      <c r="E147" s="29">
        <v>1</v>
      </c>
      <c r="F147" s="13"/>
      <c r="G147" s="29"/>
      <c r="H147" s="13"/>
      <c r="I147" s="29"/>
      <c r="J147" s="13"/>
      <c r="K147" s="29"/>
      <c r="L147" s="13"/>
      <c r="M147" s="29"/>
      <c r="N147" s="44"/>
      <c r="O147" s="161">
        <f>C147*0.2647</f>
        <v>11353.385343999998</v>
      </c>
      <c r="P147" s="55">
        <f>O147*0.0931</f>
        <v>1057.0001755264</v>
      </c>
      <c r="Q147" s="120">
        <f>SUM(D147:F147)*370+G147*18.61*12+I147*28.21*12+K147*70.06*12+M147*115.13*12+H147*15154+J147*33627+L147*98369</f>
        <v>3330</v>
      </c>
      <c r="R147" s="56">
        <f>Q147-P147</f>
        <v>2272.9998244735998</v>
      </c>
      <c r="S147" s="165"/>
    </row>
    <row r="148" spans="1:19">
      <c r="A148" s="25" t="s">
        <v>170</v>
      </c>
      <c r="B148" s="13"/>
      <c r="C148" s="160">
        <v>93110.01</v>
      </c>
      <c r="D148" s="13"/>
      <c r="E148" s="29">
        <v>12</v>
      </c>
      <c r="F148" s="13"/>
      <c r="G148" s="29"/>
      <c r="H148" s="13"/>
      <c r="I148" s="29"/>
      <c r="J148" s="13"/>
      <c r="K148" s="29"/>
      <c r="L148" s="13"/>
      <c r="M148" s="29"/>
      <c r="N148" s="44"/>
      <c r="O148" s="161">
        <f>C148*0.2647</f>
        <v>24646.219646999998</v>
      </c>
      <c r="P148" s="55">
        <f>O148*0.0931</f>
        <v>2294.5630491356997</v>
      </c>
      <c r="Q148" s="120">
        <f>SUM(D148:F148)*370+G148*18.61*12+I148*28.21*12+K148*70.06*12+M148*115.13*12+H148*15154+J148*33627+L148*98369</f>
        <v>4440</v>
      </c>
      <c r="R148" s="56">
        <f>Q148-P148</f>
        <v>2145.4369508643003</v>
      </c>
      <c r="S148" s="165"/>
    </row>
    <row r="149" spans="1:19">
      <c r="A149" s="25" t="s">
        <v>171</v>
      </c>
      <c r="B149" s="13"/>
      <c r="C149" s="160">
        <v>19762.97</v>
      </c>
      <c r="D149" s="13">
        <v>6</v>
      </c>
      <c r="E149" s="29">
        <v>1</v>
      </c>
      <c r="F149" s="13"/>
      <c r="G149" s="29"/>
      <c r="H149" s="13"/>
      <c r="I149" s="29"/>
      <c r="J149" s="13"/>
      <c r="K149" s="29"/>
      <c r="L149" s="13"/>
      <c r="M149" s="29"/>
      <c r="N149" s="44"/>
      <c r="O149" s="161">
        <f>C149*0.2647</f>
        <v>5231.258159</v>
      </c>
      <c r="P149" s="55">
        <f>O149*0.0931</f>
        <v>487.03013460290003</v>
      </c>
      <c r="Q149" s="120">
        <f>SUM(D149:F149)*370+G149*18.61*12+I149*28.21*12+K149*70.06*12+M149*115.13*12+H149*15154+J149*33627+L149*98369</f>
        <v>2590</v>
      </c>
      <c r="R149" s="56">
        <f>Q149-P149</f>
        <v>2102.9698653971</v>
      </c>
      <c r="S149" s="165"/>
    </row>
    <row r="150" spans="1:19">
      <c r="A150" s="26" t="s">
        <v>172</v>
      </c>
      <c r="B150" s="6"/>
      <c r="C150" s="161">
        <v>58818.58</v>
      </c>
      <c r="D150" s="6"/>
      <c r="E150" s="30"/>
      <c r="F150" s="6">
        <v>5</v>
      </c>
      <c r="G150" s="30"/>
      <c r="H150" s="6"/>
      <c r="I150" s="30"/>
      <c r="J150" s="6"/>
      <c r="K150" s="30">
        <v>2</v>
      </c>
      <c r="L150" s="6"/>
      <c r="M150" s="30"/>
      <c r="N150" s="45"/>
      <c r="O150" s="161">
        <f>C150*0.2647</f>
        <v>15569.278125999999</v>
      </c>
      <c r="P150" s="55">
        <f>O150*0.0931</f>
        <v>1449.4997935306001</v>
      </c>
      <c r="Q150" s="120">
        <f>SUM(D150:F150)*370+G150*18.61*12+I150*28.21*12+K150*70.06*12+M150*115.13*12+H150*15154+J150*33627+L150*98369</f>
        <v>3531.44</v>
      </c>
      <c r="R150" s="56">
        <f>Q150-P150</f>
        <v>2081.9402064694</v>
      </c>
      <c r="S150" s="165"/>
    </row>
    <row r="151" spans="1:19">
      <c r="A151" s="25" t="s">
        <v>173</v>
      </c>
      <c r="B151" s="13"/>
      <c r="C151" s="160">
        <v>91215.07</v>
      </c>
      <c r="D151" s="13"/>
      <c r="E151" s="29">
        <v>3</v>
      </c>
      <c r="F151" s="13">
        <v>4</v>
      </c>
      <c r="G151" s="29"/>
      <c r="H151" s="13"/>
      <c r="I151" s="29"/>
      <c r="J151" s="13"/>
      <c r="K151" s="29">
        <v>2</v>
      </c>
      <c r="L151" s="13"/>
      <c r="M151" s="29"/>
      <c r="N151" s="44"/>
      <c r="O151" s="161">
        <f>C151*0.2647</f>
        <v>24144.629029</v>
      </c>
      <c r="P151" s="55">
        <f>O151*0.0931</f>
        <v>2247.8649625999001</v>
      </c>
      <c r="Q151" s="120">
        <f>SUM(D151:F151)*370+G151*18.61*12+I151*28.21*12+K151*70.06*12+M151*115.13*12+H151*15154+J151*33627+L151*98369</f>
        <v>4271.4400000000005</v>
      </c>
      <c r="R151" s="56">
        <f>Q151-P151</f>
        <v>2023.5750374001004</v>
      </c>
      <c r="S151" s="165"/>
    </row>
    <row r="152" spans="1:19">
      <c r="A152" s="26" t="s">
        <v>174</v>
      </c>
      <c r="B152" s="6"/>
      <c r="C152" s="161">
        <v>27965.67</v>
      </c>
      <c r="D152" s="6">
        <v>4</v>
      </c>
      <c r="E152" s="30">
        <v>3</v>
      </c>
      <c r="F152" s="6"/>
      <c r="G152" s="30"/>
      <c r="H152" s="6"/>
      <c r="I152" s="30"/>
      <c r="J152" s="6"/>
      <c r="K152" s="30"/>
      <c r="L152" s="6"/>
      <c r="M152" s="30"/>
      <c r="N152" s="45"/>
      <c r="O152" s="161">
        <f>C152*0.2647</f>
        <v>7402.5128489999997</v>
      </c>
      <c r="P152" s="55">
        <f>O152*0.0931</f>
        <v>689.17394624190001</v>
      </c>
      <c r="Q152" s="120">
        <f>SUM(D152:F152)*370+G152*18.61*12+I152*28.21*12+K152*70.06*12+M152*115.13*12+H152*15154+J152*33627+L152*98369</f>
        <v>2590</v>
      </c>
      <c r="R152" s="56">
        <f>Q152-P152</f>
        <v>1900.8260537581</v>
      </c>
      <c r="S152" s="165"/>
    </row>
    <row r="153" spans="1:19">
      <c r="A153" s="25" t="s">
        <v>175</v>
      </c>
      <c r="B153" s="13"/>
      <c r="C153" s="160">
        <v>35804.46</v>
      </c>
      <c r="D153" s="13">
        <v>7</v>
      </c>
      <c r="E153" s="29"/>
      <c r="F153" s="13"/>
      <c r="G153" s="29"/>
      <c r="H153" s="13"/>
      <c r="I153" s="29"/>
      <c r="J153" s="13"/>
      <c r="K153" s="29"/>
      <c r="L153" s="13"/>
      <c r="M153" s="29"/>
      <c r="N153" s="44"/>
      <c r="O153" s="161">
        <f>C153*0.2647</f>
        <v>9477.4405619999998</v>
      </c>
      <c r="P153" s="55">
        <f>O153*0.0931</f>
        <v>882.34971632220004</v>
      </c>
      <c r="Q153" s="120">
        <f>SUM(D153:F153)*370+G153*18.61*12+I153*28.21*12+K153*70.06*12+M153*115.13*12+H153*15154+J153*33627+L153*98369</f>
        <v>2590</v>
      </c>
      <c r="R153" s="56">
        <f>Q153-P153</f>
        <v>1707.6502836778</v>
      </c>
      <c r="S153" s="165"/>
    </row>
    <row r="154" spans="1:19">
      <c r="A154" s="25" t="s">
        <v>176</v>
      </c>
      <c r="B154" s="13"/>
      <c r="C154" s="160">
        <v>87829.79</v>
      </c>
      <c r="D154" s="13"/>
      <c r="E154" s="29">
        <v>10</v>
      </c>
      <c r="F154" s="13"/>
      <c r="G154" s="29"/>
      <c r="H154" s="13"/>
      <c r="I154" s="29"/>
      <c r="J154" s="13"/>
      <c r="K154" s="29"/>
      <c r="L154" s="13"/>
      <c r="M154" s="29"/>
      <c r="N154" s="44"/>
      <c r="O154" s="161">
        <f>C154*0.2647</f>
        <v>23248.545412999996</v>
      </c>
      <c r="P154" s="55">
        <f>O154*0.0931</f>
        <v>2164.4395779502997</v>
      </c>
      <c r="Q154" s="120">
        <f>SUM(D154:F154)*370+G154*18.61*12+I154*28.21*12+K154*70.06*12+M154*115.13*12+H154*15154+J154*33627+L154*98369</f>
        <v>3700</v>
      </c>
      <c r="R154" s="56">
        <f>Q154-P154</f>
        <v>1535.5604220497003</v>
      </c>
      <c r="S154" s="165"/>
    </row>
    <row r="155" spans="1:19">
      <c r="A155" s="25" t="s">
        <v>177</v>
      </c>
      <c r="B155" s="13"/>
      <c r="C155" s="160">
        <v>68123.98</v>
      </c>
      <c r="D155" s="13"/>
      <c r="E155" s="29">
        <v>3</v>
      </c>
      <c r="F155" s="13">
        <v>1</v>
      </c>
      <c r="G155" s="29"/>
      <c r="H155" s="13"/>
      <c r="I155" s="29"/>
      <c r="J155" s="13"/>
      <c r="K155" s="29">
        <v>2</v>
      </c>
      <c r="L155" s="13"/>
      <c r="M155" s="29"/>
      <c r="N155" s="44"/>
      <c r="O155" s="161">
        <f>C155*0.2647</f>
        <v>18032.417505999998</v>
      </c>
      <c r="P155" s="55">
        <f>O155*0.0931</f>
        <v>1678.8180698085998</v>
      </c>
      <c r="Q155" s="120">
        <f>SUM(D155:F155)*370+G155*18.61*12+I155*28.21*12+K155*70.06*12+M155*115.13*12+H155*15154+J155*33627+L155*98369</f>
        <v>3161.44</v>
      </c>
      <c r="R155" s="56">
        <f>Q155-P155</f>
        <v>1482.6219301914002</v>
      </c>
      <c r="S155" s="165"/>
    </row>
    <row r="156" spans="1:19">
      <c r="A156" s="25" t="s">
        <v>178</v>
      </c>
      <c r="B156" s="13"/>
      <c r="C156" s="160">
        <v>45685.35</v>
      </c>
      <c r="D156" s="13"/>
      <c r="E156" s="29">
        <v>7</v>
      </c>
      <c r="F156" s="13"/>
      <c r="G156" s="29"/>
      <c r="H156" s="13"/>
      <c r="I156" s="29"/>
      <c r="J156" s="13"/>
      <c r="K156" s="29"/>
      <c r="L156" s="13"/>
      <c r="M156" s="29"/>
      <c r="N156" s="44"/>
      <c r="O156" s="161">
        <f>C156*0.2647</f>
        <v>12092.912144999998</v>
      </c>
      <c r="P156" s="55">
        <f>O156*0.0931</f>
        <v>1125.8501206994999</v>
      </c>
      <c r="Q156" s="120">
        <f>SUM(D156:F156)*370+G156*18.61*12+I156*28.21*12+K156*70.06*12+M156*115.13*12+H156*15154+J156*33627+L156*98369</f>
        <v>2590</v>
      </c>
      <c r="R156" s="56">
        <f>Q156-P156</f>
        <v>1464.1498793005001</v>
      </c>
      <c r="S156" s="165"/>
    </row>
    <row r="157" spans="1:19">
      <c r="A157" s="25" t="s">
        <v>179</v>
      </c>
      <c r="B157" s="13"/>
      <c r="C157" s="160">
        <v>10860.41</v>
      </c>
      <c r="D157" s="13">
        <v>4</v>
      </c>
      <c r="E157" s="29"/>
      <c r="F157" s="13"/>
      <c r="G157" s="29"/>
      <c r="H157" s="13"/>
      <c r="I157" s="29"/>
      <c r="J157" s="13"/>
      <c r="K157" s="29"/>
      <c r="L157" s="13"/>
      <c r="M157" s="29"/>
      <c r="N157" s="44"/>
      <c r="O157" s="161">
        <f>C157*0.2647</f>
        <v>2874.7505269999997</v>
      </c>
      <c r="P157" s="55">
        <f>O157*0.0931</f>
        <v>267.63927406369999</v>
      </c>
      <c r="Q157" s="120">
        <f>SUM(D157:F157)*370+G157*18.61*12+I157*28.21*12+K157*70.06*12+M157*115.13*12+H157*15154+J157*33627+L157*98369</f>
        <v>1480</v>
      </c>
      <c r="R157" s="56">
        <f>Q157-P157</f>
        <v>1212.3607259363</v>
      </c>
      <c r="S157" s="165"/>
    </row>
    <row r="158" spans="1:19">
      <c r="A158" s="25" t="s">
        <v>180</v>
      </c>
      <c r="B158" s="13"/>
      <c r="C158" s="160">
        <v>89700.05</v>
      </c>
      <c r="D158" s="13"/>
      <c r="E158" s="29">
        <v>9</v>
      </c>
      <c r="F158" s="13"/>
      <c r="G158" s="29"/>
      <c r="H158" s="13"/>
      <c r="I158" s="29"/>
      <c r="J158" s="13"/>
      <c r="K158" s="29"/>
      <c r="L158" s="13"/>
      <c r="M158" s="29"/>
      <c r="N158" s="44"/>
      <c r="O158" s="161">
        <f>C158*0.2647</f>
        <v>23743.603234999999</v>
      </c>
      <c r="P158" s="55">
        <f>O158*0.0931</f>
        <v>2210.5294611784998</v>
      </c>
      <c r="Q158" s="120">
        <f>SUM(D158:F158)*370+G158*18.61*12+I158*28.21*12+K158*70.06*12+M158*115.13*12+H158*15154+J158*33627+L158*98369</f>
        <v>3330</v>
      </c>
      <c r="R158" s="56">
        <f>Q158-P158</f>
        <v>1119.4705388215002</v>
      </c>
      <c r="S158" s="165"/>
    </row>
    <row r="159" spans="1:19">
      <c r="A159" s="25" t="s">
        <v>181</v>
      </c>
      <c r="B159" s="13"/>
      <c r="C159" s="160">
        <v>25286.63</v>
      </c>
      <c r="D159" s="13">
        <v>2</v>
      </c>
      <c r="E159" s="29"/>
      <c r="F159" s="13"/>
      <c r="G159" s="29"/>
      <c r="H159" s="13"/>
      <c r="I159" s="29"/>
      <c r="J159" s="13"/>
      <c r="K159" s="29">
        <v>1</v>
      </c>
      <c r="L159" s="13"/>
      <c r="M159" s="29"/>
      <c r="N159" s="44"/>
      <c r="O159" s="161">
        <f>C159*0.2647</f>
        <v>6693.3709609999996</v>
      </c>
      <c r="P159" s="55">
        <f>O159*0.0931</f>
        <v>623.15283646909995</v>
      </c>
      <c r="Q159" s="120">
        <f>SUM(D159:F159)*370+G159*18.61*12+I159*28.21*12+K159*70.06*12+M159*115.13*12+H159*15154+J159*33627+L159*98369</f>
        <v>1580.72</v>
      </c>
      <c r="R159" s="56">
        <f>Q159-P159</f>
        <v>957.56716353090007</v>
      </c>
      <c r="S159" s="165"/>
    </row>
    <row r="160" spans="1:19">
      <c r="A160" s="25" t="s">
        <v>182</v>
      </c>
      <c r="B160" s="13"/>
      <c r="C160" s="160">
        <v>88093.72</v>
      </c>
      <c r="D160" s="13">
        <v>4</v>
      </c>
      <c r="E160" s="29"/>
      <c r="F160" s="13">
        <v>2</v>
      </c>
      <c r="G160" s="29"/>
      <c r="H160" s="13"/>
      <c r="I160" s="29"/>
      <c r="J160" s="13"/>
      <c r="K160" s="29">
        <v>1</v>
      </c>
      <c r="L160" s="13"/>
      <c r="M160" s="29"/>
      <c r="N160" s="44"/>
      <c r="O160" s="161">
        <f>C160*0.2647</f>
        <v>23318.407683999998</v>
      </c>
      <c r="P160" s="55">
        <f>O160*0.0931</f>
        <v>2170.9437553804</v>
      </c>
      <c r="Q160" s="120">
        <f>SUM(D160:F160)*370+G160*18.61*12+I160*28.21*12+K160*70.06*12+M160*115.13*12+H160*15154+J160*33627+L160*98369</f>
        <v>3060.7200000000003</v>
      </c>
      <c r="R160" s="56">
        <f>Q160-P160</f>
        <v>889.77624461960022</v>
      </c>
      <c r="S160" s="165"/>
    </row>
    <row r="161" spans="1:19">
      <c r="A161" s="25" t="s">
        <v>183</v>
      </c>
      <c r="B161" s="13"/>
      <c r="C161" s="160">
        <v>13968.19</v>
      </c>
      <c r="D161" s="13">
        <v>2</v>
      </c>
      <c r="E161" s="29">
        <v>1</v>
      </c>
      <c r="F161" s="13"/>
      <c r="G161" s="29"/>
      <c r="H161" s="13"/>
      <c r="I161" s="29"/>
      <c r="J161" s="13"/>
      <c r="K161" s="29"/>
      <c r="L161" s="13"/>
      <c r="M161" s="29"/>
      <c r="N161" s="44"/>
      <c r="O161" s="161">
        <f>C161*0.2647</f>
        <v>3697.3798929999998</v>
      </c>
      <c r="P161" s="55">
        <f>O161*0.0931</f>
        <v>344.22606803830001</v>
      </c>
      <c r="Q161" s="120">
        <f>SUM(D161:F161)*370+G161*18.61*12+I161*28.21*12+K161*70.06*12+M161*115.13*12+H161*15154+J161*33627+L161*98369</f>
        <v>1110</v>
      </c>
      <c r="R161" s="56">
        <f>Q161-P161</f>
        <v>765.77393196169999</v>
      </c>
      <c r="S161" s="165"/>
    </row>
    <row r="162" spans="1:19">
      <c r="A162" s="26" t="s">
        <v>184</v>
      </c>
      <c r="B162" s="6"/>
      <c r="C162" s="161">
        <v>15638.17</v>
      </c>
      <c r="D162" s="6">
        <v>2</v>
      </c>
      <c r="E162" s="30">
        <v>1</v>
      </c>
      <c r="F162" s="6"/>
      <c r="G162" s="30"/>
      <c r="H162" s="6"/>
      <c r="I162" s="30"/>
      <c r="J162" s="6"/>
      <c r="K162" s="30"/>
      <c r="L162" s="6"/>
      <c r="M162" s="30"/>
      <c r="N162" s="45"/>
      <c r="O162" s="161">
        <f>C162*0.2647</f>
        <v>4139.4235989999997</v>
      </c>
      <c r="P162" s="55">
        <f>O162*0.0931</f>
        <v>385.38033706689998</v>
      </c>
      <c r="Q162" s="120">
        <f>SUM(D162:F162)*370+G162*18.61*12+I162*28.21*12+K162*70.06*12+M162*115.13*12+H162*15154+J162*33627+L162*98369</f>
        <v>1110</v>
      </c>
      <c r="R162" s="56">
        <f>Q162-P162</f>
        <v>724.61966293310002</v>
      </c>
      <c r="S162" s="165"/>
    </row>
    <row r="163" spans="1:19">
      <c r="A163" s="25" t="s">
        <v>185</v>
      </c>
      <c r="B163" s="13"/>
      <c r="C163" s="160">
        <v>30748.89</v>
      </c>
      <c r="D163" s="13"/>
      <c r="E163" s="29">
        <v>4</v>
      </c>
      <c r="F163" s="13"/>
      <c r="G163" s="29"/>
      <c r="H163" s="13"/>
      <c r="I163" s="29"/>
      <c r="J163" s="13"/>
      <c r="K163" s="29"/>
      <c r="L163" s="13"/>
      <c r="M163" s="29"/>
      <c r="N163" s="44"/>
      <c r="O163" s="161">
        <f>C163*0.2647</f>
        <v>8139.2311829999999</v>
      </c>
      <c r="P163" s="55">
        <f>O163*0.0931</f>
        <v>757.76242313730006</v>
      </c>
      <c r="Q163" s="120">
        <f>SUM(D163:F163)*370+G163*18.61*12+I163*28.21*12+K163*70.06*12+M163*115.13*12+H163*15154+J163*33627+L163*98369</f>
        <v>1480</v>
      </c>
      <c r="R163" s="56">
        <f>Q163-P163</f>
        <v>722.23757686269994</v>
      </c>
      <c r="S163" s="165"/>
    </row>
    <row r="164" spans="1:19">
      <c r="A164" s="26" t="s">
        <v>186</v>
      </c>
      <c r="B164" s="6"/>
      <c r="C164" s="161">
        <v>243611.11</v>
      </c>
      <c r="D164" s="6"/>
      <c r="E164" s="30">
        <v>18</v>
      </c>
      <c r="F164" s="6"/>
      <c r="G164" s="30"/>
      <c r="H164" s="6"/>
      <c r="I164" s="30"/>
      <c r="J164" s="6"/>
      <c r="K164" s="30"/>
      <c r="L164" s="6"/>
      <c r="M164" s="30"/>
      <c r="N164" s="45"/>
      <c r="O164" s="161">
        <f>C164*0.2647</f>
        <v>64483.860816999993</v>
      </c>
      <c r="P164" s="55">
        <f>O164*0.0931</f>
        <v>6003.4474420626993</v>
      </c>
      <c r="Q164" s="120">
        <f>SUM(D164:F164)*370+G164*18.61*12+I164*28.21*12+K164*70.06*12+M164*115.13*12+H164*15154+J164*33627+L164*98369</f>
        <v>6660</v>
      </c>
      <c r="R164" s="56">
        <f>Q164-P164</f>
        <v>656.55255793730066</v>
      </c>
      <c r="S164" s="165"/>
    </row>
    <row r="165" spans="1:19">
      <c r="A165" s="25" t="s">
        <v>187</v>
      </c>
      <c r="B165" s="13"/>
      <c r="C165" s="160">
        <v>36983.67</v>
      </c>
      <c r="D165" s="13"/>
      <c r="E165" s="29">
        <v>4</v>
      </c>
      <c r="F165" s="13"/>
      <c r="G165" s="29"/>
      <c r="H165" s="13"/>
      <c r="I165" s="29"/>
      <c r="J165" s="13"/>
      <c r="K165" s="29"/>
      <c r="L165" s="13"/>
      <c r="M165" s="29"/>
      <c r="N165" s="44"/>
      <c r="O165" s="161">
        <f>C165*0.2647</f>
        <v>9789.5774489999985</v>
      </c>
      <c r="P165" s="55">
        <f>O165*0.0931</f>
        <v>911.40966050189991</v>
      </c>
      <c r="Q165" s="120">
        <f>SUM(D165:F165)*370+G165*18.61*12+I165*28.21*12+K165*70.06*12+M165*115.13*12+H165*15154+J165*33627+L165*98369</f>
        <v>1480</v>
      </c>
      <c r="R165" s="56">
        <f>Q165-P165</f>
        <v>568.59033949810009</v>
      </c>
      <c r="S165" s="165"/>
    </row>
    <row r="166" spans="1:19" ht="45">
      <c r="A166" s="26" t="s">
        <v>188</v>
      </c>
      <c r="B166" s="6"/>
      <c r="C166" s="161">
        <v>1569394.56</v>
      </c>
      <c r="D166" s="6">
        <v>86</v>
      </c>
      <c r="E166" s="30">
        <v>4</v>
      </c>
      <c r="F166" s="6">
        <v>16</v>
      </c>
      <c r="G166" s="30"/>
      <c r="H166" s="6"/>
      <c r="I166" s="30"/>
      <c r="J166" s="6"/>
      <c r="K166" s="30"/>
      <c r="L166" s="6"/>
      <c r="M166" s="30"/>
      <c r="N166" s="45" t="s">
        <v>189</v>
      </c>
      <c r="O166" s="161">
        <f>C166*0.2647</f>
        <v>415418.740032</v>
      </c>
      <c r="P166" s="55">
        <f>O166*0.0931</f>
        <v>38675.484696979198</v>
      </c>
      <c r="Q166" s="120">
        <f>SUM(D166:F166)*370+G166*18.61*12+I166*28.21*12+K166*70.06*12+M166*115.13*12+H166*15154+J166*33627+L166*98369</f>
        <v>39220</v>
      </c>
      <c r="R166" s="56">
        <f>Q166-P166</f>
        <v>544.51530302080209</v>
      </c>
      <c r="S166" s="165"/>
    </row>
    <row r="167" spans="1:19">
      <c r="A167" s="25" t="s">
        <v>190</v>
      </c>
      <c r="B167" s="13"/>
      <c r="C167" s="160">
        <v>13974.84</v>
      </c>
      <c r="D167" s="13"/>
      <c r="E167" s="29">
        <v>2</v>
      </c>
      <c r="F167" s="13"/>
      <c r="G167" s="29"/>
      <c r="H167" s="13"/>
      <c r="I167" s="29"/>
      <c r="J167" s="13"/>
      <c r="K167" s="29"/>
      <c r="L167" s="13"/>
      <c r="M167" s="29"/>
      <c r="N167" s="44"/>
      <c r="O167" s="161">
        <f>C167*0.2647</f>
        <v>3699.140148</v>
      </c>
      <c r="P167" s="55">
        <f>O167*0.0931</f>
        <v>344.38994777879998</v>
      </c>
      <c r="Q167" s="120">
        <f>SUM(D167:F167)*370+G167*18.61*12+I167*28.21*12+K167*70.06*12+M167*115.13*12+H167*15154+J167*33627+L167*98369</f>
        <v>740</v>
      </c>
      <c r="R167" s="56">
        <f>Q167-P167</f>
        <v>395.61005222120002</v>
      </c>
      <c r="S167" s="165"/>
    </row>
    <row r="168" spans="1:19">
      <c r="A168" s="25" t="s">
        <v>191</v>
      </c>
      <c r="B168" s="13"/>
      <c r="C168" s="160">
        <v>56345.25</v>
      </c>
      <c r="D168" s="13"/>
      <c r="E168" s="29">
        <v>1</v>
      </c>
      <c r="F168" s="13"/>
      <c r="G168" s="29"/>
      <c r="H168" s="13"/>
      <c r="I168" s="29"/>
      <c r="J168" s="13"/>
      <c r="K168" s="29"/>
      <c r="L168" s="13"/>
      <c r="M168" s="29">
        <v>1</v>
      </c>
      <c r="N168" s="44"/>
      <c r="O168" s="161">
        <f>C168*0.2647</f>
        <v>14914.587674999999</v>
      </c>
      <c r="P168" s="55">
        <f>O168*0.0931</f>
        <v>1388.5481125424999</v>
      </c>
      <c r="Q168" s="120">
        <f>SUM(D168:F168)*370+G168*18.61*12+I168*28.21*12+K168*70.06*12+M168*115.13*12+H168*15154+J168*33627+L168*98369</f>
        <v>1751.56</v>
      </c>
      <c r="R168" s="56">
        <f>Q168-P168</f>
        <v>363.01188745750005</v>
      </c>
      <c r="S168" s="165"/>
    </row>
    <row r="169" spans="1:19">
      <c r="A169" s="25" t="s">
        <v>192</v>
      </c>
      <c r="B169" s="13"/>
      <c r="C169" s="160">
        <v>109920.52</v>
      </c>
      <c r="D169" s="13">
        <v>4</v>
      </c>
      <c r="E169" s="29"/>
      <c r="F169" s="13">
        <v>2</v>
      </c>
      <c r="G169" s="29"/>
      <c r="H169" s="13"/>
      <c r="I169" s="29"/>
      <c r="J169" s="13"/>
      <c r="K169" s="29">
        <v>1</v>
      </c>
      <c r="L169" s="13"/>
      <c r="M169" s="29"/>
      <c r="N169" s="44"/>
      <c r="O169" s="161">
        <f>C169*0.2647</f>
        <v>29095.961643999999</v>
      </c>
      <c r="P169" s="55">
        <f>O169*0.0931</f>
        <v>2708.8340290564001</v>
      </c>
      <c r="Q169" s="120">
        <f>SUM(D169:F169)*370+G169*18.61*12+I169*28.21*12+K169*70.06*12+M169*115.13*12+H169*15154+J169*33627+L169*98369</f>
        <v>3060.7200000000003</v>
      </c>
      <c r="R169" s="56">
        <f>Q169-P169</f>
        <v>351.88597094360011</v>
      </c>
      <c r="S169" s="165"/>
    </row>
    <row r="170" spans="1:19" ht="30">
      <c r="A170" s="25" t="s">
        <v>193</v>
      </c>
      <c r="B170" s="13"/>
      <c r="C170" s="160">
        <v>84202.31</v>
      </c>
      <c r="D170" s="13"/>
      <c r="E170" s="29"/>
      <c r="F170" s="13">
        <v>2</v>
      </c>
      <c r="G170" s="29"/>
      <c r="H170" s="13"/>
      <c r="I170" s="29"/>
      <c r="J170" s="13"/>
      <c r="K170" s="29">
        <v>2</v>
      </c>
      <c r="L170" s="13"/>
      <c r="M170" s="29"/>
      <c r="N170" s="44" t="s">
        <v>194</v>
      </c>
      <c r="O170" s="161">
        <f>C170*0.2647</f>
        <v>22288.351456999997</v>
      </c>
      <c r="P170" s="55">
        <f>O170*0.0931</f>
        <v>2075.0455206467</v>
      </c>
      <c r="Q170" s="120">
        <f>SUM(D170:F170)*370+G170*18.61*12+I170*28.21*12+K170*70.06*12+M170*115.13*12+H170*15154+J170*33627+L170*98369</f>
        <v>2421.44</v>
      </c>
      <c r="R170" s="56">
        <f>Q170-P170</f>
        <v>346.39447935330008</v>
      </c>
      <c r="S170" s="165"/>
    </row>
    <row r="171" spans="1:19">
      <c r="A171" s="25" t="s">
        <v>195</v>
      </c>
      <c r="B171" s="13"/>
      <c r="C171" s="160">
        <v>34900.47</v>
      </c>
      <c r="D171" s="13"/>
      <c r="E171" s="29"/>
      <c r="F171" s="13">
        <v>2</v>
      </c>
      <c r="G171" s="29">
        <v>2</v>
      </c>
      <c r="H171" s="13"/>
      <c r="I171" s="29"/>
      <c r="J171" s="13"/>
      <c r="K171" s="29"/>
      <c r="L171" s="13"/>
      <c r="M171" s="29"/>
      <c r="N171" s="44"/>
      <c r="O171" s="161">
        <f>C171*0.2647</f>
        <v>9238.1544090000007</v>
      </c>
      <c r="P171" s="55">
        <f>O171*0.0931</f>
        <v>860.07217547790003</v>
      </c>
      <c r="Q171" s="120">
        <f>SUM(D171:F171)*370+G171*18.61*12+I171*28.21*12+K171*70.06*12+M171*115.13*12+H171*15154+J171*33627+L171*98369</f>
        <v>1186.6399999999999</v>
      </c>
      <c r="R171" s="56">
        <f>Q171-P171</f>
        <v>326.56782452209984</v>
      </c>
      <c r="S171" s="165"/>
    </row>
    <row r="172" spans="1:19">
      <c r="A172" s="26" t="s">
        <v>196</v>
      </c>
      <c r="B172" s="6"/>
      <c r="C172" s="161">
        <v>22782.33</v>
      </c>
      <c r="D172" s="6"/>
      <c r="E172" s="30"/>
      <c r="F172" s="6"/>
      <c r="G172" s="30"/>
      <c r="H172" s="6"/>
      <c r="I172" s="30"/>
      <c r="J172" s="6"/>
      <c r="K172" s="30">
        <v>1</v>
      </c>
      <c r="L172" s="6"/>
      <c r="M172" s="30"/>
      <c r="N172" s="45"/>
      <c r="O172" s="161">
        <f>C172*0.2647</f>
        <v>6030.4827510000005</v>
      </c>
      <c r="P172" s="55">
        <f>O172*0.0931</f>
        <v>561.43794411810006</v>
      </c>
      <c r="Q172" s="120">
        <f>SUM(D172:F172)*370+G172*18.61*12+I172*28.21*12+K172*70.06*12+M172*115.13*12+H172*15154+J172*33627+L172*98369</f>
        <v>840.72</v>
      </c>
      <c r="R172" s="56">
        <f>Q172-P172</f>
        <v>279.28205588189996</v>
      </c>
      <c r="S172" s="165"/>
    </row>
    <row r="173" spans="1:19">
      <c r="A173" s="25" t="s">
        <v>197</v>
      </c>
      <c r="B173" s="13"/>
      <c r="C173" s="160">
        <v>4699.84</v>
      </c>
      <c r="D173" s="13">
        <v>1</v>
      </c>
      <c r="E173" s="29"/>
      <c r="F173" s="13"/>
      <c r="G173" s="29"/>
      <c r="H173" s="13"/>
      <c r="I173" s="29"/>
      <c r="J173" s="13"/>
      <c r="K173" s="29"/>
      <c r="L173" s="13"/>
      <c r="M173" s="29"/>
      <c r="N173" s="44"/>
      <c r="O173" s="161">
        <f>C173*0.2647</f>
        <v>1244.047648</v>
      </c>
      <c r="P173" s="55">
        <f>O173*0.0931</f>
        <v>115.8208360288</v>
      </c>
      <c r="Q173" s="120">
        <f>SUM(D173:F173)*370+G173*18.61*12+I173*28.21*12+K173*70.06*12+M173*115.13*12+H173*15154+J173*33627+L173*98369</f>
        <v>370</v>
      </c>
      <c r="R173" s="56">
        <f>Q173-P173</f>
        <v>254.17916397120001</v>
      </c>
      <c r="S173" s="165"/>
    </row>
    <row r="174" spans="1:19">
      <c r="A174" s="25" t="s">
        <v>198</v>
      </c>
      <c r="B174" s="13"/>
      <c r="C174" s="160">
        <v>4699.84</v>
      </c>
      <c r="D174" s="13">
        <v>1</v>
      </c>
      <c r="E174" s="29"/>
      <c r="F174" s="13"/>
      <c r="G174" s="29"/>
      <c r="H174" s="13"/>
      <c r="I174" s="29"/>
      <c r="J174" s="13"/>
      <c r="K174" s="29"/>
      <c r="L174" s="13"/>
      <c r="M174" s="29"/>
      <c r="N174" s="44"/>
      <c r="O174" s="161">
        <f>C174*0.2647</f>
        <v>1244.047648</v>
      </c>
      <c r="P174" s="55">
        <f>O174*0.0931</f>
        <v>115.8208360288</v>
      </c>
      <c r="Q174" s="120">
        <f>SUM(D174:F174)*370+G174*18.61*12+I174*28.21*12+K174*70.06*12+M174*115.13*12+H174*15154+J174*33627+L174*98369</f>
        <v>370</v>
      </c>
      <c r="R174" s="56">
        <f>Q174-P174</f>
        <v>254.17916397120001</v>
      </c>
      <c r="S174" s="165"/>
    </row>
    <row r="175" spans="1:19">
      <c r="A175" s="25" t="s">
        <v>199</v>
      </c>
      <c r="B175" s="13"/>
      <c r="C175" s="160">
        <v>50519.16</v>
      </c>
      <c r="D175" s="13"/>
      <c r="E175" s="29">
        <v>4</v>
      </c>
      <c r="F175" s="13"/>
      <c r="G175" s="29"/>
      <c r="H175" s="13"/>
      <c r="I175" s="29"/>
      <c r="J175" s="13"/>
      <c r="K175" s="29"/>
      <c r="L175" s="13"/>
      <c r="M175" s="29"/>
      <c r="N175" s="44"/>
      <c r="O175" s="161">
        <f>C175*0.2647</f>
        <v>13372.421652000001</v>
      </c>
      <c r="P175" s="55">
        <f>O175*0.0931</f>
        <v>1244.9724558012001</v>
      </c>
      <c r="Q175" s="120">
        <f>SUM(D175:F175)*370+G175*18.61*12+I175*28.21*12+K175*70.06*12+M175*115.13*12+H175*15154+J175*33627+L175*98369</f>
        <v>1480</v>
      </c>
      <c r="R175" s="56">
        <f>Q175-P175</f>
        <v>235.02754419879989</v>
      </c>
      <c r="S175" s="165"/>
    </row>
    <row r="176" spans="1:19">
      <c r="A176" s="25" t="s">
        <v>200</v>
      </c>
      <c r="B176" s="13"/>
      <c r="C176" s="160">
        <v>206680.24</v>
      </c>
      <c r="D176" s="13"/>
      <c r="E176" s="29"/>
      <c r="F176" s="13">
        <v>3</v>
      </c>
      <c r="G176" s="29"/>
      <c r="H176" s="13"/>
      <c r="I176" s="29"/>
      <c r="J176" s="13"/>
      <c r="K176" s="29"/>
      <c r="L176" s="13"/>
      <c r="M176" s="29">
        <v>3</v>
      </c>
      <c r="N176" s="44"/>
      <c r="O176" s="161">
        <f>C176*0.2647</f>
        <v>54708.259527999995</v>
      </c>
      <c r="P176" s="55">
        <f>O176*0.0931</f>
        <v>5093.3389620567996</v>
      </c>
      <c r="Q176" s="120">
        <f>SUM(D176:F176)*370+G176*18.61*12+I176*28.21*12+K176*70.06*12+M176*115.13*12+H176*15154+J176*33627+L176*98369</f>
        <v>5254.68</v>
      </c>
      <c r="R176" s="56">
        <f>Q176-P176</f>
        <v>161.34103794320072</v>
      </c>
      <c r="S176" s="165"/>
    </row>
    <row r="177" spans="1:19">
      <c r="A177" s="25" t="s">
        <v>201</v>
      </c>
      <c r="B177" s="13"/>
      <c r="C177" s="160">
        <v>9612.08</v>
      </c>
      <c r="D177" s="13">
        <v>1</v>
      </c>
      <c r="E177" s="29"/>
      <c r="F177" s="13"/>
      <c r="G177" s="29"/>
      <c r="H177" s="13"/>
      <c r="I177" s="29"/>
      <c r="J177" s="13"/>
      <c r="K177" s="29"/>
      <c r="L177" s="13"/>
      <c r="M177" s="29"/>
      <c r="N177" s="44"/>
      <c r="O177" s="161">
        <f>C177*0.2647</f>
        <v>2544.3175759999999</v>
      </c>
      <c r="P177" s="55">
        <f>O177*0.0931</f>
        <v>236.87596632559999</v>
      </c>
      <c r="Q177" s="120">
        <f>SUM(D177:F177)*370+G177*18.61*12+I177*28.21*12+K177*70.06*12+M177*115.13*12+H177*15154+J177*33627+L177*98369</f>
        <v>370</v>
      </c>
      <c r="R177" s="56">
        <f>Q177-P177</f>
        <v>133.12403367440001</v>
      </c>
      <c r="S177" s="165"/>
    </row>
    <row r="178" spans="1:19">
      <c r="A178" s="25" t="s">
        <v>202</v>
      </c>
      <c r="B178" s="13"/>
      <c r="C178" s="160">
        <v>12394.32</v>
      </c>
      <c r="D178" s="13"/>
      <c r="E178" s="29">
        <v>1</v>
      </c>
      <c r="F178" s="13"/>
      <c r="G178" s="29"/>
      <c r="H178" s="13"/>
      <c r="I178" s="29"/>
      <c r="J178" s="13"/>
      <c r="K178" s="29"/>
      <c r="L178" s="13"/>
      <c r="M178" s="29"/>
      <c r="N178" s="44"/>
      <c r="O178" s="161">
        <f>C178*0.2647</f>
        <v>3280.7765039999999</v>
      </c>
      <c r="P178" s="55">
        <f>O178*0.0931</f>
        <v>305.4402925224</v>
      </c>
      <c r="Q178" s="120">
        <f>SUM(D178:F178)*370+G178*18.61*12+I178*28.21*12+K178*70.06*12+M178*115.13*12+H178*15154+J178*33627+L178*98369</f>
        <v>370</v>
      </c>
      <c r="R178" s="56">
        <f>Q178-P178</f>
        <v>64.5597074776</v>
      </c>
      <c r="S178" s="165"/>
    </row>
    <row r="179" spans="1:19">
      <c r="A179" s="26" t="s">
        <v>203</v>
      </c>
      <c r="B179" s="6"/>
      <c r="C179" s="161">
        <v>96169.89</v>
      </c>
      <c r="D179" s="6"/>
      <c r="E179" s="30"/>
      <c r="F179" s="6">
        <v>2</v>
      </c>
      <c r="G179" s="30"/>
      <c r="H179" s="6"/>
      <c r="I179" s="30"/>
      <c r="J179" s="6"/>
      <c r="K179" s="30">
        <v>2</v>
      </c>
      <c r="L179" s="6"/>
      <c r="M179" s="30"/>
      <c r="N179" s="45"/>
      <c r="O179" s="161">
        <f>C179*0.2647</f>
        <v>25456.169882999999</v>
      </c>
      <c r="P179" s="55">
        <f>O179*0.0931</f>
        <v>2369.9694161072998</v>
      </c>
      <c r="Q179" s="120">
        <f>SUM(D179:F179)*370+G179*18.61*12+I179*28.21*12+K179*70.06*12+M179*115.13*12+H179*15154+J179*33627+L179*98369</f>
        <v>2421.44</v>
      </c>
      <c r="R179" s="56">
        <f>Q179-P179</f>
        <v>51.470583892700233</v>
      </c>
      <c r="S179" s="165"/>
    </row>
    <row r="180" spans="1:19">
      <c r="A180" s="25" t="s">
        <v>204</v>
      </c>
      <c r="B180" s="13"/>
      <c r="C180" s="160">
        <v>13873.41</v>
      </c>
      <c r="D180" s="13"/>
      <c r="E180" s="29">
        <v>1</v>
      </c>
      <c r="F180" s="13"/>
      <c r="G180" s="29"/>
      <c r="H180" s="13"/>
      <c r="I180" s="29"/>
      <c r="J180" s="13"/>
      <c r="K180" s="29"/>
      <c r="L180" s="13"/>
      <c r="M180" s="29"/>
      <c r="N180" s="44"/>
      <c r="O180" s="161">
        <f>C180*0.2647</f>
        <v>3672.2916269999996</v>
      </c>
      <c r="P180" s="55">
        <f>O180*0.0931</f>
        <v>341.89035047369998</v>
      </c>
      <c r="Q180" s="120">
        <f>SUM(D180:F180)*370+G180*18.61*12+I180*28.21*12+K180*70.06*12+M180*115.13*12+H180*15154+J180*33627+L180*98369</f>
        <v>370</v>
      </c>
      <c r="R180" s="56">
        <f>Q180-P180</f>
        <v>28.109649526300018</v>
      </c>
      <c r="S180" s="165"/>
    </row>
    <row r="181" spans="1:19">
      <c r="A181" s="25" t="s">
        <v>205</v>
      </c>
      <c r="B181" s="13"/>
      <c r="C181" s="160">
        <v>63895.62</v>
      </c>
      <c r="D181" s="13"/>
      <c r="E181" s="29"/>
      <c r="F181" s="13">
        <v>2</v>
      </c>
      <c r="G181" s="29"/>
      <c r="H181" s="13"/>
      <c r="I181" s="29"/>
      <c r="J181" s="13"/>
      <c r="K181" s="29">
        <v>1</v>
      </c>
      <c r="L181" s="13"/>
      <c r="M181" s="29"/>
      <c r="N181" s="44"/>
      <c r="O181" s="161">
        <f>C181*0.2647</f>
        <v>16913.170613999999</v>
      </c>
      <c r="P181" s="55">
        <f>O181*0.0931</f>
        <v>1574.6161841634</v>
      </c>
      <c r="Q181" s="120">
        <f>SUM(D181:F181)*370+G181*18.61*12+I181*28.21*12+K181*70.06*12+M181*115.13*12+H181*15154+J181*33627+L181*98369</f>
        <v>1580.72</v>
      </c>
      <c r="R181" s="56">
        <f>Q181-P181</f>
        <v>6.1038158366000062</v>
      </c>
      <c r="S181" s="165"/>
    </row>
    <row r="182" spans="1:19">
      <c r="A182" s="25" t="s">
        <v>206</v>
      </c>
      <c r="B182" s="13"/>
      <c r="C182" s="160">
        <v>45696.33</v>
      </c>
      <c r="D182" s="13"/>
      <c r="E182" s="29">
        <v>1</v>
      </c>
      <c r="F182" s="13">
        <v>2</v>
      </c>
      <c r="G182" s="29"/>
      <c r="H182" s="13"/>
      <c r="I182" s="29"/>
      <c r="J182" s="13"/>
      <c r="K182" s="29"/>
      <c r="L182" s="13"/>
      <c r="M182" s="29"/>
      <c r="N182" s="44"/>
      <c r="O182" s="161">
        <f>C182*0.2647</f>
        <v>12095.818551</v>
      </c>
      <c r="P182" s="55">
        <f>O182*0.0931</f>
        <v>1126.1207070981</v>
      </c>
      <c r="Q182" s="120">
        <f>SUM(D182:F182)*370+G182*18.61*12+I182*28.21*12+K182*70.06*12+M182*115.13*12+H182*15154+J182*33627+L182*98369</f>
        <v>1110</v>
      </c>
      <c r="R182" s="56">
        <f>Q182-P182</f>
        <v>-16.120707098099956</v>
      </c>
      <c r="S182" s="165"/>
    </row>
    <row r="183" spans="1:19" ht="60">
      <c r="A183" s="25" t="s">
        <v>207</v>
      </c>
      <c r="B183" s="13"/>
      <c r="C183" s="160">
        <v>30388.880000000001</v>
      </c>
      <c r="D183" s="13"/>
      <c r="E183" s="29"/>
      <c r="F183" s="13">
        <v>1</v>
      </c>
      <c r="G183" s="29"/>
      <c r="H183" s="13"/>
      <c r="I183" s="29">
        <v>1</v>
      </c>
      <c r="J183" s="13"/>
      <c r="K183" s="29"/>
      <c r="L183" s="13"/>
      <c r="M183" s="29"/>
      <c r="N183" s="44" t="s">
        <v>208</v>
      </c>
      <c r="O183" s="161">
        <f>C183*0.2647</f>
        <v>8043.9365360000002</v>
      </c>
      <c r="P183" s="55">
        <f>O183*0.0931</f>
        <v>748.89049150160008</v>
      </c>
      <c r="Q183" s="120">
        <f>SUM(D183:F183)*370+G183*18.61*12+I183*28.21*12+K183*70.06*12+M183*115.13*12+H183*15154+J183*33627+L183*98369</f>
        <v>708.52</v>
      </c>
      <c r="R183" s="56">
        <f>Q183-P183</f>
        <v>-40.3704915016001</v>
      </c>
      <c r="S183" s="165"/>
    </row>
    <row r="184" spans="1:19">
      <c r="A184" s="25" t="s">
        <v>209</v>
      </c>
      <c r="B184" s="13"/>
      <c r="C184" s="160">
        <v>52212.81</v>
      </c>
      <c r="D184" s="13"/>
      <c r="E184" s="29"/>
      <c r="F184" s="13">
        <v>1</v>
      </c>
      <c r="G184" s="29"/>
      <c r="H184" s="13"/>
      <c r="I184" s="29"/>
      <c r="J184" s="13"/>
      <c r="K184" s="29">
        <v>1</v>
      </c>
      <c r="L184" s="13"/>
      <c r="M184" s="29"/>
      <c r="N184" s="44"/>
      <c r="O184" s="161">
        <f>C184*0.2647</f>
        <v>13820.730806999998</v>
      </c>
      <c r="P184" s="55">
        <f>O184*0.0931</f>
        <v>1286.7100381316998</v>
      </c>
      <c r="Q184" s="120">
        <f>SUM(D184:F184)*370+G184*18.61*12+I184*28.21*12+K184*70.06*12+M184*115.13*12+H184*15154+J184*33627+L184*98369</f>
        <v>1210.72</v>
      </c>
      <c r="R184" s="56">
        <f>Q184-P184</f>
        <v>-75.990038131699748</v>
      </c>
      <c r="S184" s="165"/>
    </row>
    <row r="185" spans="1:19">
      <c r="A185" s="25" t="s">
        <v>210</v>
      </c>
      <c r="B185" s="13"/>
      <c r="C185" s="160">
        <v>42948.97</v>
      </c>
      <c r="D185" s="13"/>
      <c r="E185" s="29"/>
      <c r="F185" s="13">
        <v>2</v>
      </c>
      <c r="G185" s="29"/>
      <c r="H185" s="13"/>
      <c r="I185" s="29"/>
      <c r="J185" s="13"/>
      <c r="K185" s="29"/>
      <c r="L185" s="13"/>
      <c r="M185" s="29"/>
      <c r="N185" s="44"/>
      <c r="O185" s="161">
        <f>C185*0.2647</f>
        <v>11368.592359</v>
      </c>
      <c r="P185" s="55">
        <f>O185*0.0931</f>
        <v>1058.4159486229</v>
      </c>
      <c r="Q185" s="120">
        <f>SUM(D185:F185)*370+G185*18.61*12+I185*28.21*12+K185*70.06*12+M185*115.13*12+H185*15154+J185*33627+L185*98369</f>
        <v>740</v>
      </c>
      <c r="R185" s="56">
        <f>Q185-P185</f>
        <v>-318.41594862290003</v>
      </c>
      <c r="S185" s="165"/>
    </row>
    <row r="186" spans="1:19">
      <c r="A186" s="25" t="s">
        <v>211</v>
      </c>
      <c r="B186" s="13"/>
      <c r="C186" s="160">
        <v>89445.61</v>
      </c>
      <c r="D186" s="13"/>
      <c r="E186" s="29">
        <v>5</v>
      </c>
      <c r="F186" s="13"/>
      <c r="G186" s="29"/>
      <c r="H186" s="13"/>
      <c r="I186" s="29"/>
      <c r="J186" s="13"/>
      <c r="K186" s="29"/>
      <c r="L186" s="13"/>
      <c r="M186" s="29"/>
      <c r="N186" s="44"/>
      <c r="O186" s="161">
        <f>C186*0.2647</f>
        <v>23676.252967</v>
      </c>
      <c r="P186" s="55">
        <f>O186*0.0931</f>
        <v>2204.2591512276999</v>
      </c>
      <c r="Q186" s="120">
        <f>SUM(D186:F186)*370+G186*18.61*12+I186*28.21*12+K186*70.06*12+M186*115.13*12+H186*15154+J186*33627+L186*98369</f>
        <v>1850</v>
      </c>
      <c r="R186" s="56">
        <f>Q186-P186</f>
        <v>-354.25915122769993</v>
      </c>
      <c r="S186" s="165"/>
    </row>
    <row r="187" spans="1:19">
      <c r="A187" s="25" t="s">
        <v>212</v>
      </c>
      <c r="B187" s="13"/>
      <c r="C187" s="160">
        <v>65885.850000000006</v>
      </c>
      <c r="D187" s="13"/>
      <c r="E187" s="29"/>
      <c r="F187" s="13">
        <v>1</v>
      </c>
      <c r="G187" s="29"/>
      <c r="H187" s="13"/>
      <c r="I187" s="29"/>
      <c r="J187" s="13"/>
      <c r="K187" s="29">
        <v>1</v>
      </c>
      <c r="L187" s="13"/>
      <c r="M187" s="29"/>
      <c r="N187" s="44"/>
      <c r="O187" s="161">
        <f>C187*0.2647</f>
        <v>17439.984495000001</v>
      </c>
      <c r="P187" s="55">
        <f>O187*0.0931</f>
        <v>1623.6625564845001</v>
      </c>
      <c r="Q187" s="120">
        <f>SUM(D187:F187)*370+G187*18.61*12+I187*28.21*12+K187*70.06*12+M187*115.13*12+H187*15154+J187*33627+L187*98369</f>
        <v>1210.72</v>
      </c>
      <c r="R187" s="56">
        <f>Q187-P187</f>
        <v>-412.94255648450007</v>
      </c>
      <c r="S187" s="165"/>
    </row>
    <row r="188" spans="1:19">
      <c r="A188" s="25" t="s">
        <v>213</v>
      </c>
      <c r="B188" s="13"/>
      <c r="C188" s="160">
        <v>47344.6</v>
      </c>
      <c r="D188" s="13"/>
      <c r="E188" s="29">
        <v>2</v>
      </c>
      <c r="F188" s="13"/>
      <c r="G188" s="29"/>
      <c r="H188" s="13"/>
      <c r="I188" s="29"/>
      <c r="J188" s="13"/>
      <c r="K188" s="29"/>
      <c r="L188" s="13"/>
      <c r="M188" s="29"/>
      <c r="N188" s="44"/>
      <c r="O188" s="161">
        <f>C188*0.2647</f>
        <v>12532.115619999999</v>
      </c>
      <c r="P188" s="55">
        <f>O188*0.0931</f>
        <v>1166.7399642219998</v>
      </c>
      <c r="Q188" s="120">
        <f>SUM(D188:F188)*370+G188*18.61*12+I188*28.21*12+K188*70.06*12+M188*115.13*12+H188*15154+J188*33627+L188*98369</f>
        <v>740</v>
      </c>
      <c r="R188" s="56">
        <f>Q188-P188</f>
        <v>-426.7399642219998</v>
      </c>
      <c r="S188" s="165"/>
    </row>
    <row r="189" spans="1:19" ht="45">
      <c r="A189" s="25" t="s">
        <v>214</v>
      </c>
      <c r="B189" s="13"/>
      <c r="C189" s="160">
        <v>291000</v>
      </c>
      <c r="D189" s="13"/>
      <c r="E189" s="29">
        <v>16</v>
      </c>
      <c r="F189" s="13">
        <v>2</v>
      </c>
      <c r="G189" s="29"/>
      <c r="H189" s="13"/>
      <c r="I189" s="29"/>
      <c r="J189" s="13"/>
      <c r="K189" s="29"/>
      <c r="L189" s="13"/>
      <c r="M189" s="29"/>
      <c r="N189" s="44" t="s">
        <v>215</v>
      </c>
      <c r="O189" s="161">
        <f>C189*0.2647</f>
        <v>77027.7</v>
      </c>
      <c r="P189" s="55">
        <f>O189*0.0931</f>
        <v>7171.2788700000001</v>
      </c>
      <c r="Q189" s="120">
        <f>SUM(D189:F189)*370+G189*18.61*12+I189*28.21*12+K189*70.06*12+M189*115.13*12+H189*15154+J189*33627+L189*98369</f>
        <v>6660</v>
      </c>
      <c r="R189" s="56">
        <f>Q189-P189</f>
        <v>-511.2788700000001</v>
      </c>
      <c r="S189" s="165"/>
    </row>
    <row r="190" spans="1:19">
      <c r="A190" s="25" t="s">
        <v>216</v>
      </c>
      <c r="B190" s="13"/>
      <c r="C190" s="160">
        <v>42666.66</v>
      </c>
      <c r="D190" s="13"/>
      <c r="E190" s="29">
        <v>1</v>
      </c>
      <c r="F190" s="13"/>
      <c r="G190" s="29"/>
      <c r="H190" s="13"/>
      <c r="I190" s="29"/>
      <c r="J190" s="13"/>
      <c r="K190" s="29"/>
      <c r="L190" s="13"/>
      <c r="M190" s="29"/>
      <c r="N190" s="44"/>
      <c r="O190" s="161">
        <f>C190*0.2647</f>
        <v>11293.864902000001</v>
      </c>
      <c r="P190" s="55">
        <f>O190*0.0931</f>
        <v>1051.4588223762</v>
      </c>
      <c r="Q190" s="120">
        <f>SUM(D190:F190)*370+G190*18.61*12+I190*28.21*12+K190*70.06*12+M190*115.13*12+H190*15154+J190*33627+L190*98369</f>
        <v>370</v>
      </c>
      <c r="R190" s="56">
        <f>Q190-P190</f>
        <v>-681.45882237620003</v>
      </c>
      <c r="S190" s="165"/>
    </row>
    <row r="191" spans="1:19">
      <c r="A191" s="25" t="s">
        <v>217</v>
      </c>
      <c r="B191" s="13"/>
      <c r="C191" s="160">
        <v>46290.720000000001</v>
      </c>
      <c r="D191" s="13"/>
      <c r="E191" s="29">
        <v>1</v>
      </c>
      <c r="F191" s="13"/>
      <c r="G191" s="29"/>
      <c r="H191" s="13"/>
      <c r="I191" s="29"/>
      <c r="J191" s="13"/>
      <c r="K191" s="29"/>
      <c r="L191" s="13"/>
      <c r="M191" s="29"/>
      <c r="N191" s="44"/>
      <c r="O191" s="161">
        <f>C191*0.2647</f>
        <v>12253.153584</v>
      </c>
      <c r="P191" s="55">
        <f>O191*0.0931</f>
        <v>1140.7685986704</v>
      </c>
      <c r="Q191" s="120">
        <f>SUM(D191:F191)*370+G191*18.61*12+I191*28.21*12+K191*70.06*12+M191*115.13*12+H191*15154+J191*33627+L191*98369</f>
        <v>370</v>
      </c>
      <c r="R191" s="56">
        <f>Q191-P191</f>
        <v>-770.76859867040002</v>
      </c>
      <c r="S191" s="165"/>
    </row>
    <row r="192" spans="1:19">
      <c r="A192" s="25" t="s">
        <v>218</v>
      </c>
      <c r="B192" s="13"/>
      <c r="C192" s="160">
        <v>48319.34</v>
      </c>
      <c r="D192" s="13"/>
      <c r="E192" s="29"/>
      <c r="F192" s="13">
        <v>1</v>
      </c>
      <c r="G192" s="29"/>
      <c r="H192" s="13"/>
      <c r="I192" s="29"/>
      <c r="J192" s="13"/>
      <c r="K192" s="29"/>
      <c r="L192" s="13"/>
      <c r="M192" s="29"/>
      <c r="N192" s="44"/>
      <c r="O192" s="161">
        <f>C192*0.2647</f>
        <v>12790.129297999998</v>
      </c>
      <c r="P192" s="55">
        <f>O192*0.0931</f>
        <v>1190.7610376437999</v>
      </c>
      <c r="Q192" s="120">
        <f>SUM(D192:F192)*370+G192*18.61*12+I192*28.21*12+K192*70.06*12+M192*115.13*12+H192*15154+J192*33627+L192*98369</f>
        <v>370</v>
      </c>
      <c r="R192" s="56">
        <f>Q192-P192</f>
        <v>-820.76103764379991</v>
      </c>
      <c r="S192" s="165"/>
    </row>
    <row r="193" spans="1:19">
      <c r="A193" s="25" t="s">
        <v>219</v>
      </c>
      <c r="B193" s="13"/>
      <c r="C193" s="160">
        <v>49159.69</v>
      </c>
      <c r="D193" s="13"/>
      <c r="E193" s="29"/>
      <c r="F193" s="13">
        <v>1</v>
      </c>
      <c r="G193" s="29"/>
      <c r="H193" s="13"/>
      <c r="I193" s="29"/>
      <c r="J193" s="13"/>
      <c r="K193" s="29"/>
      <c r="L193" s="13"/>
      <c r="M193" s="29"/>
      <c r="N193" s="44"/>
      <c r="O193" s="161">
        <f>C193*0.2647</f>
        <v>13012.569943</v>
      </c>
      <c r="P193" s="55">
        <f>O193*0.0931</f>
        <v>1211.4702616933</v>
      </c>
      <c r="Q193" s="120">
        <f>SUM(D193:F193)*370+G193*18.61*12+I193*28.21*12+K193*70.06*12+M193*115.13*12+H193*15154+J193*33627+L193*98369</f>
        <v>370</v>
      </c>
      <c r="R193" s="56">
        <f>Q193-P193</f>
        <v>-841.47026169330002</v>
      </c>
      <c r="S193" s="165"/>
    </row>
    <row r="194" spans="1:19">
      <c r="A194" s="25" t="s">
        <v>220</v>
      </c>
      <c r="B194" s="13"/>
      <c r="C194" s="160">
        <v>99873.91</v>
      </c>
      <c r="D194" s="13"/>
      <c r="E194" s="29"/>
      <c r="F194" s="13">
        <v>2</v>
      </c>
      <c r="G194" s="29"/>
      <c r="H194" s="13"/>
      <c r="I194" s="29"/>
      <c r="J194" s="13"/>
      <c r="K194" s="29">
        <v>1</v>
      </c>
      <c r="L194" s="13"/>
      <c r="M194" s="29"/>
      <c r="N194" s="44"/>
      <c r="O194" s="161">
        <f>C194*0.2647</f>
        <v>26436.623976999999</v>
      </c>
      <c r="P194" s="55">
        <f>O194*0.0931</f>
        <v>2461.2496922587002</v>
      </c>
      <c r="Q194" s="120">
        <f>SUM(D194:F194)*370+G194*18.61*12+I194*28.21*12+K194*70.06*12+M194*115.13*12+H194*15154+J194*33627+L194*98369</f>
        <v>1580.72</v>
      </c>
      <c r="R194" s="56">
        <f>Q194-P194</f>
        <v>-880.52969225870015</v>
      </c>
      <c r="S194" s="165"/>
    </row>
    <row r="195" spans="1:19">
      <c r="A195" s="25" t="s">
        <v>221</v>
      </c>
      <c r="B195" s="13"/>
      <c r="C195" s="160">
        <v>109954.63</v>
      </c>
      <c r="D195" s="13"/>
      <c r="E195" s="29">
        <v>1</v>
      </c>
      <c r="F195" s="13"/>
      <c r="G195" s="29"/>
      <c r="H195" s="13"/>
      <c r="I195" s="29"/>
      <c r="J195" s="13"/>
      <c r="K195" s="29"/>
      <c r="L195" s="13"/>
      <c r="M195" s="29">
        <v>1</v>
      </c>
      <c r="N195" s="44"/>
      <c r="O195" s="161">
        <f>C195*0.2647</f>
        <v>29104.990560999999</v>
      </c>
      <c r="P195" s="55">
        <f>O195*0.0931</f>
        <v>2709.6746212291</v>
      </c>
      <c r="Q195" s="120">
        <f>SUM(D195:F195)*370+G195*18.61*12+I195*28.21*12+K195*70.06*12+M195*115.13*12+H195*15154+J195*33627+L195*98369</f>
        <v>1751.56</v>
      </c>
      <c r="R195" s="56">
        <f>Q195-P195</f>
        <v>-958.11462122910007</v>
      </c>
      <c r="S195" s="165"/>
    </row>
    <row r="196" spans="1:19">
      <c r="A196" s="26" t="s">
        <v>222</v>
      </c>
      <c r="B196" s="6"/>
      <c r="C196" s="161">
        <v>59205.86</v>
      </c>
      <c r="D196" s="6"/>
      <c r="E196" s="30">
        <v>1</v>
      </c>
      <c r="F196" s="6"/>
      <c r="G196" s="30"/>
      <c r="H196" s="6"/>
      <c r="I196" s="30"/>
      <c r="J196" s="6"/>
      <c r="K196" s="30"/>
      <c r="L196" s="6"/>
      <c r="M196" s="30"/>
      <c r="N196" s="45"/>
      <c r="O196" s="161">
        <f>C196*0.2647</f>
        <v>15671.791142</v>
      </c>
      <c r="P196" s="55">
        <f>O196*0.0931</f>
        <v>1459.0437553202</v>
      </c>
      <c r="Q196" s="120">
        <f>SUM(D196:F196)*370+G196*18.61*12+I196*28.21*12+K196*70.06*12+M196*115.13*12+H196*15154+J196*33627+L196*98369</f>
        <v>370</v>
      </c>
      <c r="R196" s="56">
        <f>Q196-P196</f>
        <v>-1089.0437553202</v>
      </c>
      <c r="S196" s="165"/>
    </row>
    <row r="197" spans="1:19">
      <c r="A197" s="25" t="s">
        <v>223</v>
      </c>
      <c r="B197" s="13"/>
      <c r="C197" s="160">
        <v>68749.64</v>
      </c>
      <c r="D197" s="13"/>
      <c r="E197" s="29">
        <v>1</v>
      </c>
      <c r="F197" s="13"/>
      <c r="G197" s="29"/>
      <c r="H197" s="13"/>
      <c r="I197" s="29"/>
      <c r="J197" s="13"/>
      <c r="K197" s="29"/>
      <c r="L197" s="13"/>
      <c r="M197" s="29"/>
      <c r="N197" s="44"/>
      <c r="O197" s="161">
        <f>C197*0.2647</f>
        <v>18198.029707999998</v>
      </c>
      <c r="P197" s="55">
        <f>O197*0.0931</f>
        <v>1694.2365658147999</v>
      </c>
      <c r="Q197" s="120">
        <f>SUM(D197:F197)*370+G197*18.61*12+I197*28.21*12+K197*70.06*12+M197*115.13*12+H197*15154+J197*33627+L197*98369</f>
        <v>370</v>
      </c>
      <c r="R197" s="56">
        <f>Q197-P197</f>
        <v>-1324.2365658147999</v>
      </c>
      <c r="S197" s="165"/>
    </row>
    <row r="198" spans="1:19">
      <c r="A198" s="25" t="s">
        <v>224</v>
      </c>
      <c r="B198" s="13"/>
      <c r="C198" s="160">
        <v>88818.51</v>
      </c>
      <c r="D198" s="13"/>
      <c r="E198" s="29">
        <v>1</v>
      </c>
      <c r="F198" s="13">
        <v>1</v>
      </c>
      <c r="G198" s="29"/>
      <c r="H198" s="13"/>
      <c r="I198" s="29"/>
      <c r="J198" s="13"/>
      <c r="K198" s="29"/>
      <c r="L198" s="13"/>
      <c r="M198" s="29"/>
      <c r="N198" s="44"/>
      <c r="O198" s="161">
        <f>C198*0.2647</f>
        <v>23510.259596999997</v>
      </c>
      <c r="P198" s="55">
        <f>O198*0.0931</f>
        <v>2188.8051684806996</v>
      </c>
      <c r="Q198" s="120">
        <f>SUM(D198:F198)*370+G198*18.61*12+I198*28.21*12+K198*70.06*12+M198*115.13*12+H198*15154+J198*33627+L198*98369</f>
        <v>740</v>
      </c>
      <c r="R198" s="56">
        <f>Q198-P198</f>
        <v>-1448.8051684806996</v>
      </c>
      <c r="S198" s="165"/>
    </row>
    <row r="199" spans="1:19">
      <c r="A199" s="25" t="s">
        <v>225</v>
      </c>
      <c r="B199" s="13"/>
      <c r="C199" s="160">
        <v>166886.01999999999</v>
      </c>
      <c r="D199" s="13"/>
      <c r="E199" s="29">
        <v>7</v>
      </c>
      <c r="F199" s="13"/>
      <c r="G199" s="29"/>
      <c r="H199" s="13"/>
      <c r="I199" s="29"/>
      <c r="J199" s="13"/>
      <c r="K199" s="29"/>
      <c r="L199" s="13"/>
      <c r="M199" s="29"/>
      <c r="N199" s="44"/>
      <c r="O199" s="161">
        <f>C199*0.2647</f>
        <v>44174.729493999999</v>
      </c>
      <c r="P199" s="55">
        <f>O199*0.0931</f>
        <v>4112.6673158914</v>
      </c>
      <c r="Q199" s="120">
        <f>SUM(D199:F199)*370+G199*18.61*12+I199*28.21*12+K199*70.06*12+M199*115.13*12+H199*15154+J199*33627+L199*98369</f>
        <v>2590</v>
      </c>
      <c r="R199" s="56">
        <f>Q199-P199</f>
        <v>-1522.6673158914</v>
      </c>
      <c r="S199" s="165"/>
    </row>
    <row r="200" spans="1:19" ht="45">
      <c r="A200" s="25" t="s">
        <v>226</v>
      </c>
      <c r="B200" s="13"/>
      <c r="C200" s="160">
        <v>66283.009999999995</v>
      </c>
      <c r="D200" s="13"/>
      <c r="E200" s="29"/>
      <c r="F200" s="13"/>
      <c r="G200" s="29"/>
      <c r="H200" s="13"/>
      <c r="I200" s="29"/>
      <c r="J200" s="13"/>
      <c r="K200" s="29"/>
      <c r="L200" s="13"/>
      <c r="M200" s="29"/>
      <c r="N200" s="44" t="s">
        <v>227</v>
      </c>
      <c r="O200" s="161">
        <f>C200*0.2647</f>
        <v>17545.112746999999</v>
      </c>
      <c r="P200" s="55">
        <f>O200*0.0931</f>
        <v>1633.4499967457</v>
      </c>
      <c r="Q200" s="120">
        <f>SUM(D200:F200)*370+G200*18.61*12+I200*28.21*12+K200*70.06*12+M200*115.13*12+H200*15154+J200*33627+L200*98369</f>
        <v>0</v>
      </c>
      <c r="R200" s="56">
        <f>Q200-P200</f>
        <v>-1633.4499967457</v>
      </c>
      <c r="S200" s="165"/>
    </row>
    <row r="201" spans="1:19">
      <c r="A201" s="25" t="s">
        <v>228</v>
      </c>
      <c r="B201" s="13"/>
      <c r="C201" s="160">
        <v>66523.81</v>
      </c>
      <c r="D201" s="13"/>
      <c r="E201" s="29"/>
      <c r="F201" s="13"/>
      <c r="G201" s="29"/>
      <c r="H201" s="13"/>
      <c r="I201" s="29"/>
      <c r="J201" s="13"/>
      <c r="K201" s="29"/>
      <c r="L201" s="13"/>
      <c r="M201" s="29"/>
      <c r="N201" s="44"/>
      <c r="O201" s="161">
        <f>C201*0.2647</f>
        <v>17608.852507</v>
      </c>
      <c r="P201" s="55">
        <f>O201*0.0931</f>
        <v>1639.3841684017</v>
      </c>
      <c r="Q201" s="120">
        <f>SUM(D201:F201)*370+G201*18.61*12+I201*28.21*12+K201*70.06*12+M201*115.13*12+H201*15154+J201*33627+L201*98369</f>
        <v>0</v>
      </c>
      <c r="R201" s="56">
        <f>Q201-P201</f>
        <v>-1639.3841684017</v>
      </c>
      <c r="S201" s="165"/>
    </row>
    <row r="202" spans="1:19">
      <c r="A202" s="25" t="s">
        <v>229</v>
      </c>
      <c r="B202" s="13"/>
      <c r="C202" s="160">
        <v>98603.46</v>
      </c>
      <c r="D202" s="13"/>
      <c r="E202" s="29"/>
      <c r="F202" s="13">
        <v>2</v>
      </c>
      <c r="G202" s="29"/>
      <c r="H202" s="13"/>
      <c r="I202" s="29"/>
      <c r="J202" s="13"/>
      <c r="K202" s="29"/>
      <c r="L202" s="13"/>
      <c r="M202" s="29"/>
      <c r="N202" s="44"/>
      <c r="O202" s="161">
        <f>C202*0.2647</f>
        <v>26100.335862</v>
      </c>
      <c r="P202" s="55">
        <f>O202*0.0931</f>
        <v>2429.9412687521999</v>
      </c>
      <c r="Q202" s="120">
        <f>SUM(D202:F202)*370+G202*18.61*12+I202*28.21*12+K202*70.06*12+M202*115.13*12+H202*15154+J202*33627+L202*98369</f>
        <v>740</v>
      </c>
      <c r="R202" s="56">
        <f>Q202-P202</f>
        <v>-1689.9412687521999</v>
      </c>
      <c r="S202" s="165"/>
    </row>
    <row r="203" spans="1:19" ht="42.75" customHeight="1">
      <c r="A203" s="25" t="s">
        <v>230</v>
      </c>
      <c r="B203" s="13"/>
      <c r="C203" s="160">
        <v>87279.58</v>
      </c>
      <c r="D203" s="13"/>
      <c r="E203" s="29">
        <v>1</v>
      </c>
      <c r="F203" s="13"/>
      <c r="G203" s="29"/>
      <c r="H203" s="13"/>
      <c r="I203" s="29"/>
      <c r="J203" s="13"/>
      <c r="K203" s="29"/>
      <c r="L203" s="13"/>
      <c r="M203" s="29"/>
      <c r="N203" s="44"/>
      <c r="O203" s="161">
        <f>C203*0.2647</f>
        <v>23102.904825999998</v>
      </c>
      <c r="P203" s="55">
        <f>O203*0.0931</f>
        <v>2150.8804393005998</v>
      </c>
      <c r="Q203" s="120">
        <f>SUM(D203:F203)*370+G203*18.61*12+I203*28.21*12+K203*70.06*12+M203*115.13*12+H203*15154+J203*33627+L203*98369</f>
        <v>370</v>
      </c>
      <c r="R203" s="56">
        <f>Q203-P203</f>
        <v>-1780.8804393005998</v>
      </c>
      <c r="S203" s="165"/>
    </row>
    <row r="204" spans="1:19">
      <c r="A204" s="25" t="s">
        <v>231</v>
      </c>
      <c r="B204" s="13"/>
      <c r="C204" s="160">
        <v>112322.93</v>
      </c>
      <c r="D204" s="13"/>
      <c r="E204" s="29"/>
      <c r="F204" s="13">
        <v>1</v>
      </c>
      <c r="G204" s="29"/>
      <c r="H204" s="13"/>
      <c r="I204" s="29"/>
      <c r="J204" s="13"/>
      <c r="K204" s="29"/>
      <c r="L204" s="13"/>
      <c r="M204" s="29"/>
      <c r="N204" s="44"/>
      <c r="O204" s="161">
        <f>C204*0.2647</f>
        <v>29731.879570999998</v>
      </c>
      <c r="P204" s="55">
        <f>O204*0.0931</f>
        <v>2768.0379880600999</v>
      </c>
      <c r="Q204" s="120">
        <f>SUM(D204:F204)*370+G204*18.61*12+I204*28.21*12+K204*70.06*12+M204*115.13*12+H204*15154+J204*33627+L204*98369</f>
        <v>370</v>
      </c>
      <c r="R204" s="56">
        <f>Q204-P204</f>
        <v>-2398.0379880600999</v>
      </c>
      <c r="S204" s="165"/>
    </row>
    <row r="205" spans="1:19">
      <c r="A205" s="25" t="s">
        <v>232</v>
      </c>
      <c r="B205" s="13"/>
      <c r="C205" s="160">
        <v>251292.09</v>
      </c>
      <c r="D205" s="13"/>
      <c r="E205" s="29"/>
      <c r="F205" s="13">
        <v>2</v>
      </c>
      <c r="G205" s="29"/>
      <c r="H205" s="13"/>
      <c r="I205" s="29"/>
      <c r="J205" s="13"/>
      <c r="K205" s="29"/>
      <c r="L205" s="13"/>
      <c r="M205" s="29">
        <v>1</v>
      </c>
      <c r="N205" s="44"/>
      <c r="O205" s="161">
        <f>C205*0.2647</f>
        <v>66517.016222999999</v>
      </c>
      <c r="P205" s="55">
        <f>O205*0.0931</f>
        <v>6192.7342103613</v>
      </c>
      <c r="Q205" s="120">
        <f>SUM(D205:F205)*370+G205*18.61*12+I205*28.21*12+K205*70.06*12+M205*115.13*12+H205*15154+J205*33627+L205*98369</f>
        <v>2121.56</v>
      </c>
      <c r="R205" s="56">
        <f>Q205-P205</f>
        <v>-4071.1742103613001</v>
      </c>
      <c r="S205" s="165"/>
    </row>
    <row r="206" spans="1:19">
      <c r="A206" s="26" t="s">
        <v>233</v>
      </c>
      <c r="B206" s="6"/>
      <c r="C206" s="161">
        <v>465648.62</v>
      </c>
      <c r="D206" s="6"/>
      <c r="E206" s="30">
        <v>12</v>
      </c>
      <c r="F206" s="6">
        <v>6</v>
      </c>
      <c r="G206" s="30"/>
      <c r="H206" s="6"/>
      <c r="I206" s="30"/>
      <c r="J206" s="6"/>
      <c r="K206" s="30"/>
      <c r="L206" s="6"/>
      <c r="M206" s="30"/>
      <c r="N206" s="45"/>
      <c r="O206" s="161">
        <f>C206*0.2647</f>
        <v>123257.18971399999</v>
      </c>
      <c r="P206" s="55">
        <f>O206*0.0931</f>
        <v>11475.2443623734</v>
      </c>
      <c r="Q206" s="120">
        <f>SUM(D206:F206)*370+G206*18.61*12+I206*28.21*12+K206*70.06*12+M206*115.13*12+H206*15154+J206*33627+L206*98369</f>
        <v>6660</v>
      </c>
      <c r="R206" s="56">
        <f>Q206-P206</f>
        <v>-4815.2443623733998</v>
      </c>
      <c r="S206" s="165"/>
    </row>
    <row r="207" spans="1:19">
      <c r="A207" s="25" t="s">
        <v>234</v>
      </c>
      <c r="B207" s="13"/>
      <c r="C207" s="160">
        <v>374644.29</v>
      </c>
      <c r="D207" s="13"/>
      <c r="E207" s="29">
        <v>9</v>
      </c>
      <c r="F207" s="13"/>
      <c r="G207" s="29"/>
      <c r="H207" s="13"/>
      <c r="I207" s="29"/>
      <c r="J207" s="13"/>
      <c r="K207" s="29"/>
      <c r="L207" s="13"/>
      <c r="M207" s="29"/>
      <c r="N207" s="44" t="s">
        <v>235</v>
      </c>
      <c r="O207" s="161">
        <f>C207*0.2647</f>
        <v>99168.343562999988</v>
      </c>
      <c r="P207" s="55">
        <f>O207*0.0931</f>
        <v>9232.5727857152997</v>
      </c>
      <c r="Q207" s="120">
        <f>SUM(D207:F207)*370+G207*18.61*12+I207*28.21*12+K207*70.06*12+M207*115.13*12+H207*15154+J207*33627+L207*98369</f>
        <v>3330</v>
      </c>
      <c r="R207" s="56">
        <f>Q207-P207</f>
        <v>-5902.5727857152997</v>
      </c>
      <c r="S207" s="165"/>
    </row>
    <row r="208" spans="1:19" ht="30.75" thickBot="1">
      <c r="A208" s="16" t="s">
        <v>236</v>
      </c>
      <c r="B208" s="28"/>
      <c r="C208" s="163">
        <v>629858.36</v>
      </c>
      <c r="D208" s="158"/>
      <c r="E208" s="17"/>
      <c r="F208" s="28"/>
      <c r="G208" s="17"/>
      <c r="H208" s="28"/>
      <c r="I208" s="17"/>
      <c r="J208" s="28"/>
      <c r="K208" s="17"/>
      <c r="L208" s="28"/>
      <c r="M208" s="17"/>
      <c r="N208" s="32" t="s">
        <v>237</v>
      </c>
      <c r="O208" s="164">
        <f>C208*0.2647</f>
        <v>166723.50789199999</v>
      </c>
      <c r="P208" s="57">
        <f>O208*0.0931</f>
        <v>15521.9585847452</v>
      </c>
      <c r="Q208" s="118">
        <f>SUM(D208:F208)*370+G208*18.61*12+I208*28.21*12+K208*70.06*12+M208*115.13*12+H208*15154+J208*33627+L208*98369</f>
        <v>0</v>
      </c>
      <c r="R208" s="58">
        <f>Q208-P208</f>
        <v>-15521.9585847452</v>
      </c>
      <c r="S208" s="165"/>
    </row>
    <row r="209" spans="1:18" ht="16.5" thickBot="1">
      <c r="A209" s="167" t="s">
        <v>238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9"/>
    </row>
    <row r="210" spans="1:18">
      <c r="A210" s="174" t="s">
        <v>239</v>
      </c>
      <c r="B210" s="175"/>
      <c r="C210" s="63">
        <f>MIN(C8:C208)</f>
        <v>4699.84</v>
      </c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5" t="s">
        <v>240</v>
      </c>
      <c r="O210" s="66">
        <f>MIN(O8:O208)</f>
        <v>1244.047648</v>
      </c>
      <c r="P210" s="63">
        <f>MIN(P8:P208)</f>
        <v>115.8208360288</v>
      </c>
      <c r="Q210" s="66">
        <f>MIN(Q8:Q208)</f>
        <v>0</v>
      </c>
      <c r="R210" s="67">
        <f>MIN(R8:R208)</f>
        <v>-15521.9585847452</v>
      </c>
    </row>
    <row r="211" spans="1:18">
      <c r="A211" s="176" t="s">
        <v>241</v>
      </c>
      <c r="B211" s="177"/>
      <c r="C211" s="68">
        <f>AVERAGE(C8:C208)</f>
        <v>128510.36417910448</v>
      </c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0" t="s">
        <v>242</v>
      </c>
      <c r="O211" s="71">
        <f>AVERAGE(O8:O208)</f>
        <v>34016.693398208939</v>
      </c>
      <c r="P211" s="68">
        <f>AVERAGE(P8:P208)</f>
        <v>3166.9541553732515</v>
      </c>
      <c r="Q211" s="71">
        <f>AVERAGE(Q8:Q208)</f>
        <v>16054.672039801004</v>
      </c>
      <c r="R211" s="72">
        <f>AVERAGE(R8:R208)</f>
        <v>12887.717884427742</v>
      </c>
    </row>
    <row r="212" spans="1:18" ht="15.75" thickBot="1">
      <c r="A212" s="178" t="s">
        <v>243</v>
      </c>
      <c r="B212" s="179"/>
      <c r="C212" s="73">
        <f>MAX(C8:C208)</f>
        <v>1569394.56</v>
      </c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5" t="s">
        <v>244</v>
      </c>
      <c r="O212" s="76">
        <f>MAX(O8:O208)</f>
        <v>415418.740032</v>
      </c>
      <c r="P212" s="73">
        <f>MAX(P8:P208)</f>
        <v>38675.484696979198</v>
      </c>
      <c r="Q212" s="76">
        <f>MAX(Q8:Q208)</f>
        <v>305973</v>
      </c>
      <c r="R212" s="77">
        <f>MAX(R8:R208)</f>
        <v>301062.37930909399</v>
      </c>
    </row>
    <row r="213" spans="1:18" ht="31.5" thickTop="1" thickBot="1">
      <c r="A213" s="180" t="s">
        <v>245</v>
      </c>
      <c r="B213" s="181"/>
      <c r="C213" s="49">
        <f>SUM(C8:C208)/4.25</f>
        <v>6077784.2823529411</v>
      </c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78" t="s">
        <v>245</v>
      </c>
      <c r="O213" s="48">
        <f>SUM(O8:O208)/4.25</f>
        <v>1608789.4995388226</v>
      </c>
      <c r="P213" s="49">
        <f>SUM(P8:P208)/4.25</f>
        <v>149778.30240706436</v>
      </c>
      <c r="Q213" s="48">
        <f>SUM(Q8:Q208)/4.25</f>
        <v>759291.54823529453</v>
      </c>
      <c r="R213" s="50">
        <f>SUM(R8:R208)/4.25</f>
        <v>609513.2458282297</v>
      </c>
    </row>
    <row r="214" spans="1:18" ht="30" customHeight="1">
      <c r="P214" s="170" t="s">
        <v>246</v>
      </c>
      <c r="Q214" s="171"/>
      <c r="R214" s="59">
        <f>COUNT(R8:R208)</f>
        <v>201</v>
      </c>
    </row>
    <row r="215" spans="1:18" ht="73.5" customHeight="1" thickBot="1">
      <c r="P215" s="172" t="s">
        <v>247</v>
      </c>
      <c r="Q215" s="173"/>
      <c r="R215" s="60">
        <f>COUNT(R8:R181)</f>
        <v>174</v>
      </c>
    </row>
  </sheetData>
  <sortState xmlns:xlrd2="http://schemas.microsoft.com/office/spreadsheetml/2017/richdata2" ref="A8:R208">
    <sortCondition descending="1" ref="R8:R208"/>
  </sortState>
  <mergeCells count="8">
    <mergeCell ref="T7:AE7"/>
    <mergeCell ref="A209:R209"/>
    <mergeCell ref="P214:Q214"/>
    <mergeCell ref="P215:Q215"/>
    <mergeCell ref="A210:B210"/>
    <mergeCell ref="A211:B211"/>
    <mergeCell ref="A212:B212"/>
    <mergeCell ref="A213:B213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workbookViewId="0">
      <selection activeCell="O10" sqref="O10"/>
    </sheetView>
  </sheetViews>
  <sheetFormatPr defaultRowHeight="15"/>
  <cols>
    <col min="1" max="1" width="17.85546875" bestFit="1" customWidth="1"/>
    <col min="2" max="2" width="36.42578125" customWidth="1"/>
    <col min="3" max="4" width="20.5703125" customWidth="1"/>
    <col min="5" max="6" width="8.28515625" bestFit="1" customWidth="1"/>
    <col min="7" max="7" width="8" customWidth="1"/>
    <col min="8" max="8" width="7.42578125" bestFit="1" customWidth="1"/>
    <col min="9" max="9" width="8.28515625" bestFit="1" customWidth="1"/>
    <col min="10" max="10" width="7.42578125" bestFit="1" customWidth="1"/>
    <col min="11" max="11" width="8.28515625" bestFit="1" customWidth="1"/>
    <col min="12" max="12" width="7.42578125" bestFit="1" customWidth="1"/>
    <col min="13" max="13" width="8.28515625" bestFit="1" customWidth="1"/>
    <col min="14" max="14" width="7.42578125" bestFit="1" customWidth="1"/>
    <col min="15" max="16" width="12.7109375" bestFit="1" customWidth="1"/>
    <col min="17" max="17" width="12.85546875" customWidth="1"/>
    <col min="18" max="18" width="15.7109375" customWidth="1"/>
  </cols>
  <sheetData>
    <row r="1" spans="1:18">
      <c r="A1" s="3" t="s">
        <v>0</v>
      </c>
    </row>
    <row r="2" spans="1:18">
      <c r="A2" s="3" t="s">
        <v>248</v>
      </c>
    </row>
    <row r="3" spans="1:18">
      <c r="A3" s="121" t="s">
        <v>249</v>
      </c>
    </row>
    <row r="4" spans="1:18">
      <c r="A4" s="79"/>
    </row>
    <row r="5" spans="1:18" ht="15.75" thickBot="1"/>
    <row r="6" spans="1:18" ht="75.75" thickBot="1">
      <c r="A6" s="24" t="s">
        <v>4</v>
      </c>
      <c r="B6" s="19" t="s">
        <v>250</v>
      </c>
      <c r="C6" s="92" t="s">
        <v>251</v>
      </c>
      <c r="D6" s="33" t="s">
        <v>252</v>
      </c>
      <c r="E6" s="20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1" t="s">
        <v>15</v>
      </c>
      <c r="O6" s="96" t="s">
        <v>17</v>
      </c>
      <c r="P6" s="22" t="s">
        <v>18</v>
      </c>
      <c r="Q6" s="33" t="s">
        <v>19</v>
      </c>
      <c r="R6" s="23" t="s">
        <v>20</v>
      </c>
    </row>
    <row r="7" spans="1:18">
      <c r="A7" s="51" t="s">
        <v>253</v>
      </c>
      <c r="B7" s="111" t="s">
        <v>254</v>
      </c>
      <c r="C7" s="84">
        <v>1070341</v>
      </c>
      <c r="D7" s="93"/>
      <c r="E7" s="83">
        <v>188</v>
      </c>
      <c r="F7" s="89">
        <v>32</v>
      </c>
      <c r="G7" s="89"/>
      <c r="H7" s="89"/>
      <c r="I7" s="89"/>
      <c r="J7" s="89"/>
      <c r="K7" s="89"/>
      <c r="L7" s="89"/>
      <c r="M7" s="89"/>
      <c r="N7" s="89"/>
      <c r="O7" s="97">
        <f t="shared" ref="O7:O15" si="0">C7*0.2647</f>
        <v>283319.26269999996</v>
      </c>
      <c r="P7" s="41">
        <f>O7*0.0931</f>
        <v>26377.023357369999</v>
      </c>
      <c r="Q7" s="99">
        <f>SUM(E7:G7)*370+H7*18.61*12+J7*28.21*12+L7*70.06*12+N7*115.13*12+I7*15154+K7*33627+M7*98369</f>
        <v>81400</v>
      </c>
      <c r="R7" s="85">
        <f t="shared" ref="R7:R19" si="1">Q7-P7</f>
        <v>55022.976642630005</v>
      </c>
    </row>
    <row r="8" spans="1:18">
      <c r="A8" s="114" t="s">
        <v>255</v>
      </c>
      <c r="B8" s="112" t="s">
        <v>256</v>
      </c>
      <c r="C8" s="87">
        <v>104637</v>
      </c>
      <c r="D8" s="94"/>
      <c r="E8" s="86">
        <v>16</v>
      </c>
      <c r="F8" s="90">
        <v>25</v>
      </c>
      <c r="G8" s="90"/>
      <c r="H8" s="90"/>
      <c r="I8" s="90"/>
      <c r="J8" s="90"/>
      <c r="K8" s="90"/>
      <c r="L8" s="90"/>
      <c r="M8" s="90"/>
      <c r="N8" s="90"/>
      <c r="O8" s="27">
        <f t="shared" si="0"/>
        <v>27697.4139</v>
      </c>
      <c r="P8" s="43">
        <f t="shared" ref="P8:P15" si="2">O8*0.0931</f>
        <v>2578.62923409</v>
      </c>
      <c r="Q8" s="100">
        <f>SUM(E8:G8)*370+H8*18.61*12+J8*28.21*12+L8*70.06*12+N8*115.13*12+I8*15154+K8*33627+M8*98369</f>
        <v>15170</v>
      </c>
      <c r="R8" s="88">
        <f t="shared" si="1"/>
        <v>12591.37076591</v>
      </c>
    </row>
    <row r="9" spans="1:18">
      <c r="A9" s="114" t="s">
        <v>257</v>
      </c>
      <c r="B9" s="112" t="s">
        <v>258</v>
      </c>
      <c r="C9" s="87">
        <v>323430.06</v>
      </c>
      <c r="D9" s="94"/>
      <c r="E9" s="86">
        <v>68</v>
      </c>
      <c r="F9" s="90">
        <v>15</v>
      </c>
      <c r="G9" s="90"/>
      <c r="H9" s="90"/>
      <c r="I9" s="90"/>
      <c r="J9" s="90"/>
      <c r="K9" s="90"/>
      <c r="L9" s="90"/>
      <c r="M9" s="90"/>
      <c r="N9" s="90"/>
      <c r="O9" s="27">
        <f t="shared" si="0"/>
        <v>85611.936881999995</v>
      </c>
      <c r="P9" s="43">
        <f t="shared" si="2"/>
        <v>7970.4713237141996</v>
      </c>
      <c r="Q9" s="100">
        <f t="shared" ref="Q9:Q19" si="3">SUM(E9:G9)*370+H9*18.61*12+J9*28.21*12+L9*70.06*12+N9*115.13*12+I9*15154+K9*33627+M9*98369</f>
        <v>30710</v>
      </c>
      <c r="R9" s="88">
        <f t="shared" si="1"/>
        <v>22739.528676285801</v>
      </c>
    </row>
    <row r="10" spans="1:18">
      <c r="A10" s="114" t="s">
        <v>77</v>
      </c>
      <c r="B10" s="112" t="s">
        <v>259</v>
      </c>
      <c r="C10" s="87">
        <v>583621.74</v>
      </c>
      <c r="D10" s="94"/>
      <c r="E10" s="86">
        <v>70</v>
      </c>
      <c r="F10" s="90">
        <v>6</v>
      </c>
      <c r="G10" s="90"/>
      <c r="H10" s="90"/>
      <c r="I10" s="90"/>
      <c r="J10" s="90"/>
      <c r="K10" s="90"/>
      <c r="L10" s="90"/>
      <c r="M10" s="90"/>
      <c r="N10" s="90"/>
      <c r="O10" s="27">
        <f t="shared" si="0"/>
        <v>154484.67457800001</v>
      </c>
      <c r="P10" s="43">
        <f t="shared" si="2"/>
        <v>14382.5232032118</v>
      </c>
      <c r="Q10" s="100">
        <f t="shared" si="3"/>
        <v>28120</v>
      </c>
      <c r="R10" s="88">
        <f t="shared" si="1"/>
        <v>13737.4767967882</v>
      </c>
    </row>
    <row r="11" spans="1:18">
      <c r="A11" s="114" t="s">
        <v>63</v>
      </c>
      <c r="B11" s="112" t="s">
        <v>260</v>
      </c>
      <c r="C11" s="87">
        <v>575779.26</v>
      </c>
      <c r="D11" s="94"/>
      <c r="E11" s="86">
        <v>52</v>
      </c>
      <c r="F11" s="90">
        <v>27</v>
      </c>
      <c r="G11" s="90">
        <v>2</v>
      </c>
      <c r="H11" s="90"/>
      <c r="I11" s="90"/>
      <c r="J11" s="90"/>
      <c r="K11" s="90"/>
      <c r="L11" s="90"/>
      <c r="M11" s="90"/>
      <c r="N11" s="90"/>
      <c r="O11" s="27">
        <f t="shared" si="0"/>
        <v>152408.77012199999</v>
      </c>
      <c r="P11" s="43">
        <f t="shared" si="2"/>
        <v>14189.2564983582</v>
      </c>
      <c r="Q11" s="100">
        <f t="shared" si="3"/>
        <v>29970</v>
      </c>
      <c r="R11" s="88">
        <f t="shared" si="1"/>
        <v>15780.7435016418</v>
      </c>
    </row>
    <row r="12" spans="1:18">
      <c r="A12" s="114" t="s">
        <v>261</v>
      </c>
      <c r="B12" s="112" t="s">
        <v>262</v>
      </c>
      <c r="C12" s="87">
        <v>106839.29</v>
      </c>
      <c r="D12" s="94"/>
      <c r="E12" s="86"/>
      <c r="F12" s="90">
        <v>10</v>
      </c>
      <c r="G12" s="90"/>
      <c r="H12" s="90"/>
      <c r="I12" s="90"/>
      <c r="J12" s="90"/>
      <c r="K12" s="90"/>
      <c r="L12" s="90"/>
      <c r="M12" s="90"/>
      <c r="N12" s="90"/>
      <c r="O12" s="27">
        <f t="shared" si="0"/>
        <v>28280.360062999996</v>
      </c>
      <c r="P12" s="42">
        <f t="shared" si="2"/>
        <v>2632.9015218652999</v>
      </c>
      <c r="Q12" s="100">
        <f t="shared" si="3"/>
        <v>3700</v>
      </c>
      <c r="R12" s="88">
        <f t="shared" si="1"/>
        <v>1067.0984781347001</v>
      </c>
    </row>
    <row r="13" spans="1:18">
      <c r="A13" s="114" t="s">
        <v>44</v>
      </c>
      <c r="B13" s="112" t="s">
        <v>263</v>
      </c>
      <c r="C13" s="87">
        <v>407342.85</v>
      </c>
      <c r="D13" s="94"/>
      <c r="E13" s="86">
        <v>119</v>
      </c>
      <c r="F13" s="90"/>
      <c r="G13" s="90">
        <v>1</v>
      </c>
      <c r="H13" s="90"/>
      <c r="I13" s="90"/>
      <c r="J13" s="90"/>
      <c r="K13" s="90"/>
      <c r="L13" s="90"/>
      <c r="M13" s="90"/>
      <c r="N13" s="90"/>
      <c r="O13" s="7">
        <f t="shared" si="0"/>
        <v>107823.652395</v>
      </c>
      <c r="P13" s="42">
        <f t="shared" si="2"/>
        <v>10038.382037974499</v>
      </c>
      <c r="Q13" s="100">
        <f t="shared" si="3"/>
        <v>44400</v>
      </c>
      <c r="R13" s="88">
        <f t="shared" si="1"/>
        <v>34361.617962025499</v>
      </c>
    </row>
    <row r="14" spans="1:18">
      <c r="A14" s="114" t="s">
        <v>264</v>
      </c>
      <c r="B14" s="112" t="s">
        <v>265</v>
      </c>
      <c r="C14" s="87">
        <v>569715.39</v>
      </c>
      <c r="D14" s="94"/>
      <c r="E14" s="86">
        <v>26</v>
      </c>
      <c r="F14" s="90">
        <v>53</v>
      </c>
      <c r="G14" s="90">
        <v>2</v>
      </c>
      <c r="H14" s="90"/>
      <c r="I14" s="90"/>
      <c r="J14" s="90"/>
      <c r="K14" s="90"/>
      <c r="L14" s="90"/>
      <c r="M14" s="90"/>
      <c r="N14" s="90"/>
      <c r="O14" s="7">
        <f t="shared" si="0"/>
        <v>150803.66373299999</v>
      </c>
      <c r="P14" s="42">
        <f t="shared" si="2"/>
        <v>14039.821093542299</v>
      </c>
      <c r="Q14" s="100">
        <f t="shared" si="3"/>
        <v>29970</v>
      </c>
      <c r="R14" s="88">
        <f t="shared" si="1"/>
        <v>15930.178906457701</v>
      </c>
    </row>
    <row r="15" spans="1:18" ht="15.75" thickBot="1">
      <c r="A15" s="108" t="s">
        <v>266</v>
      </c>
      <c r="B15" s="113" t="s">
        <v>267</v>
      </c>
      <c r="C15" s="80">
        <v>151625.99</v>
      </c>
      <c r="D15" s="95"/>
      <c r="E15" s="46">
        <v>26</v>
      </c>
      <c r="F15" s="91">
        <v>10</v>
      </c>
      <c r="G15" s="91"/>
      <c r="H15" s="91"/>
      <c r="I15" s="91"/>
      <c r="J15" s="91"/>
      <c r="K15" s="91"/>
      <c r="L15" s="91"/>
      <c r="M15" s="101"/>
      <c r="N15" s="101"/>
      <c r="O15" s="98">
        <f t="shared" si="0"/>
        <v>40135.399552999996</v>
      </c>
      <c r="P15" s="34">
        <f t="shared" si="2"/>
        <v>3736.6056983842996</v>
      </c>
      <c r="Q15" s="122">
        <f t="shared" si="3"/>
        <v>13320</v>
      </c>
      <c r="R15" s="15">
        <f t="shared" si="1"/>
        <v>9583.3943016157009</v>
      </c>
    </row>
    <row r="16" spans="1:18" ht="26.25" customHeight="1" thickBot="1">
      <c r="A16" s="182" t="s">
        <v>268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</row>
    <row r="17" spans="1:18">
      <c r="A17" s="115" t="s">
        <v>269</v>
      </c>
      <c r="B17" s="109" t="s">
        <v>270</v>
      </c>
      <c r="C17" s="80">
        <v>3717521</v>
      </c>
      <c r="D17" s="106"/>
      <c r="E17" s="46"/>
      <c r="F17" s="101"/>
      <c r="G17" s="101"/>
      <c r="H17" s="101"/>
      <c r="I17" s="101"/>
      <c r="J17" s="101"/>
      <c r="K17" s="101"/>
      <c r="L17" s="101"/>
      <c r="M17" s="101"/>
      <c r="N17" s="101"/>
      <c r="O17" s="104">
        <f>(C17+D17)*0.2647</f>
        <v>984027.80869999994</v>
      </c>
      <c r="P17" s="34">
        <f t="shared" ref="P17:P19" si="4">O17*0.0931</f>
        <v>91612.988989969992</v>
      </c>
      <c r="Q17" s="102">
        <f t="shared" si="3"/>
        <v>0</v>
      </c>
      <c r="R17" s="15">
        <f t="shared" si="1"/>
        <v>-91612.988989969992</v>
      </c>
    </row>
    <row r="18" spans="1:18">
      <c r="A18" s="116" t="s">
        <v>271</v>
      </c>
      <c r="B18" s="109" t="s">
        <v>272</v>
      </c>
      <c r="C18" s="80">
        <v>1166741.47</v>
      </c>
      <c r="D18" s="106">
        <v>-161502</v>
      </c>
      <c r="E18" s="46"/>
      <c r="F18" s="101"/>
      <c r="G18" s="101"/>
      <c r="H18" s="101"/>
      <c r="I18" s="101"/>
      <c r="J18" s="101"/>
      <c r="K18" s="101"/>
      <c r="L18" s="101"/>
      <c r="M18" s="101"/>
      <c r="N18" s="101"/>
      <c r="O18" s="104">
        <f>(C18+D18)*0.2647</f>
        <v>266086.88770899997</v>
      </c>
      <c r="P18" s="34">
        <f t="shared" si="4"/>
        <v>24772.689245707897</v>
      </c>
      <c r="Q18" s="102">
        <f t="shared" si="3"/>
        <v>0</v>
      </c>
      <c r="R18" s="15">
        <f t="shared" si="1"/>
        <v>-24772.689245707897</v>
      </c>
    </row>
    <row r="19" spans="1:18" ht="15.75" thickBot="1">
      <c r="A19" s="117" t="s">
        <v>273</v>
      </c>
      <c r="B19" s="110" t="s">
        <v>274</v>
      </c>
      <c r="C19" s="82">
        <v>1019611.72</v>
      </c>
      <c r="D19" s="95">
        <v>-141138</v>
      </c>
      <c r="E19" s="81"/>
      <c r="F19" s="91"/>
      <c r="G19" s="91"/>
      <c r="H19" s="91"/>
      <c r="I19" s="91"/>
      <c r="J19" s="91"/>
      <c r="K19" s="91"/>
      <c r="L19" s="91"/>
      <c r="M19" s="91"/>
      <c r="N19" s="91"/>
      <c r="O19" s="98">
        <f>(C19+D19)*0.2647</f>
        <v>232531.99368399999</v>
      </c>
      <c r="P19" s="35">
        <f t="shared" si="4"/>
        <v>21648.728611980398</v>
      </c>
      <c r="Q19" s="103">
        <f t="shared" si="3"/>
        <v>0</v>
      </c>
      <c r="R19" s="18">
        <f t="shared" si="1"/>
        <v>-21648.728611980398</v>
      </c>
    </row>
    <row r="20" spans="1:18">
      <c r="Q20" s="105"/>
      <c r="R20" s="107"/>
    </row>
    <row r="21" spans="1:18" ht="15.75" thickBot="1">
      <c r="C21" s="14"/>
      <c r="D21" s="14"/>
      <c r="P21" s="12"/>
      <c r="Q21" s="155" t="s">
        <v>275</v>
      </c>
      <c r="R21" s="156">
        <f>SUM(R7:R19)</f>
        <v>42779.979183831158</v>
      </c>
    </row>
    <row r="23" spans="1:18">
      <c r="A23" t="s">
        <v>276</v>
      </c>
    </row>
    <row r="25" spans="1:18">
      <c r="O25" s="11"/>
      <c r="P25" s="11"/>
      <c r="Q25" s="11"/>
      <c r="R25" s="11"/>
    </row>
  </sheetData>
  <mergeCells count="1">
    <mergeCell ref="A16:R1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3"/>
  <sheetViews>
    <sheetView workbookViewId="0">
      <selection activeCell="Q14" sqref="Q14"/>
    </sheetView>
  </sheetViews>
  <sheetFormatPr defaultRowHeight="15"/>
  <cols>
    <col min="1" max="1" width="17.85546875" bestFit="1" customWidth="1"/>
    <col min="2" max="2" width="36.42578125" customWidth="1"/>
    <col min="3" max="4" width="20.5703125" customWidth="1"/>
    <col min="5" max="6" width="8.28515625" bestFit="1" customWidth="1"/>
    <col min="7" max="7" width="8" customWidth="1"/>
    <col min="8" max="8" width="7.42578125" bestFit="1" customWidth="1"/>
    <col min="9" max="9" width="8.28515625" bestFit="1" customWidth="1"/>
    <col min="10" max="10" width="7.42578125" bestFit="1" customWidth="1"/>
    <col min="11" max="11" width="8.28515625" bestFit="1" customWidth="1"/>
    <col min="12" max="12" width="7.42578125" bestFit="1" customWidth="1"/>
    <col min="13" max="13" width="8.28515625" bestFit="1" customWidth="1"/>
    <col min="14" max="14" width="7.42578125" bestFit="1" customWidth="1"/>
    <col min="15" max="16" width="12.7109375" bestFit="1" customWidth="1"/>
    <col min="17" max="17" width="12.85546875" customWidth="1"/>
    <col min="18" max="18" width="15.7109375" customWidth="1"/>
    <col min="21" max="21" width="12.5703125" bestFit="1" customWidth="1"/>
  </cols>
  <sheetData>
    <row r="1" spans="1:18">
      <c r="A1" s="3" t="s">
        <v>0</v>
      </c>
    </row>
    <row r="2" spans="1:18">
      <c r="A2" s="3" t="s">
        <v>277</v>
      </c>
    </row>
    <row r="3" spans="1:18">
      <c r="A3" s="121" t="s">
        <v>249</v>
      </c>
    </row>
    <row r="4" spans="1:18">
      <c r="A4" s="79"/>
    </row>
    <row r="5" spans="1:18" ht="15.75" thickBot="1"/>
    <row r="6" spans="1:18" ht="75.75" thickBot="1">
      <c r="A6" s="24" t="s">
        <v>4</v>
      </c>
      <c r="B6" s="19" t="s">
        <v>250</v>
      </c>
      <c r="C6" s="92" t="s">
        <v>251</v>
      </c>
      <c r="D6" s="33" t="s">
        <v>252</v>
      </c>
      <c r="E6" s="20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1" t="s">
        <v>15</v>
      </c>
      <c r="O6" s="96" t="s">
        <v>17</v>
      </c>
      <c r="P6" s="22" t="s">
        <v>18</v>
      </c>
      <c r="Q6" s="33" t="s">
        <v>19</v>
      </c>
      <c r="R6" s="23" t="s">
        <v>20</v>
      </c>
    </row>
    <row r="7" spans="1:18">
      <c r="A7" s="51" t="s">
        <v>278</v>
      </c>
      <c r="B7" s="111" t="s">
        <v>279</v>
      </c>
      <c r="C7" s="84">
        <v>890137</v>
      </c>
      <c r="D7" s="93"/>
      <c r="E7" s="83"/>
      <c r="F7" s="89">
        <v>160</v>
      </c>
      <c r="G7" s="89"/>
      <c r="H7" s="89"/>
      <c r="I7" s="89"/>
      <c r="J7" s="89"/>
      <c r="K7" s="89"/>
      <c r="L7" s="89"/>
      <c r="M7" s="89"/>
      <c r="N7" s="89"/>
      <c r="O7" s="97">
        <f t="shared" ref="O7" si="0">C7*0.2647</f>
        <v>235619.26389999999</v>
      </c>
      <c r="P7" s="41">
        <f>O7*0.0931</f>
        <v>21936.153469090001</v>
      </c>
      <c r="Q7" s="99">
        <f>SUM(E7:G7)*370+H7*18.61*12+J7*28.21*12+L7*70.06*12+N7*115.13*12+I7*15154+K7*33627+M7*98369</f>
        <v>59200</v>
      </c>
      <c r="R7" s="85">
        <f t="shared" ref="R7" si="1">Q7-P7</f>
        <v>37263.846530909999</v>
      </c>
    </row>
    <row r="8" spans="1:18">
      <c r="A8" s="114" t="s">
        <v>280</v>
      </c>
      <c r="B8" s="112" t="s">
        <v>281</v>
      </c>
      <c r="C8" s="87">
        <v>188388.86</v>
      </c>
      <c r="D8" s="94"/>
      <c r="E8" s="86"/>
      <c r="F8" s="90">
        <v>120</v>
      </c>
      <c r="G8" s="90"/>
      <c r="H8" s="90"/>
      <c r="I8" s="90"/>
      <c r="J8" s="90"/>
      <c r="K8" s="90"/>
      <c r="L8" s="90"/>
      <c r="M8" s="90"/>
      <c r="N8" s="90"/>
      <c r="O8" s="27">
        <f t="shared" ref="O8" si="2">C8*0.2647</f>
        <v>49866.531241999997</v>
      </c>
      <c r="P8" s="43">
        <f t="shared" ref="P8:P22" si="3">O8*0.0931</f>
        <v>4642.5740586301999</v>
      </c>
      <c r="Q8" s="100">
        <f>SUM(E8:G8)*370+H8*18.61*12+J8*28.21*12+L8*70.06*12+N8*115.13*12+I8*15154+K8*33627+M8*98369</f>
        <v>44400</v>
      </c>
      <c r="R8" s="88">
        <f t="shared" ref="R8" si="4">Q8-P8</f>
        <v>39757.425941369802</v>
      </c>
    </row>
    <row r="9" spans="1:18">
      <c r="A9" s="133" t="s">
        <v>282</v>
      </c>
      <c r="B9" s="134" t="s">
        <v>256</v>
      </c>
      <c r="C9" s="135">
        <v>269598.17</v>
      </c>
      <c r="D9" s="136"/>
      <c r="E9" s="137"/>
      <c r="F9" s="138">
        <v>100</v>
      </c>
      <c r="G9" s="138">
        <v>1</v>
      </c>
      <c r="H9" s="138"/>
      <c r="I9" s="138"/>
      <c r="J9" s="138"/>
      <c r="K9" s="138"/>
      <c r="L9" s="138"/>
      <c r="M9" s="138"/>
      <c r="N9" s="138"/>
      <c r="O9" s="139">
        <f t="shared" ref="O9:O16" si="5">C9*0.2647</f>
        <v>71362.635598999987</v>
      </c>
      <c r="P9" s="140">
        <f t="shared" si="3"/>
        <v>6643.8613742668986</v>
      </c>
      <c r="Q9" s="141">
        <f>SUM(E9:G9)*370+H9*18.61*12+J9*28.21*12+L9*70.06*12+N9*115.13*12+I9*15154+K9*33627+M9*98369</f>
        <v>37370</v>
      </c>
      <c r="R9" s="142">
        <f t="shared" ref="R9:R24" si="6">Q9-P9</f>
        <v>30726.138625733103</v>
      </c>
    </row>
    <row r="10" spans="1:18">
      <c r="A10" s="114" t="s">
        <v>283</v>
      </c>
      <c r="B10" s="112" t="s">
        <v>284</v>
      </c>
      <c r="C10" s="87">
        <v>27653</v>
      </c>
      <c r="D10" s="94"/>
      <c r="E10" s="123"/>
      <c r="F10" s="124"/>
      <c r="G10" s="124">
        <v>4</v>
      </c>
      <c r="H10" s="124"/>
      <c r="I10" s="124"/>
      <c r="J10" s="124"/>
      <c r="K10" s="124"/>
      <c r="L10" s="124">
        <v>4</v>
      </c>
      <c r="M10" s="124"/>
      <c r="N10" s="124"/>
      <c r="O10" s="27">
        <f t="shared" si="5"/>
        <v>7319.7491</v>
      </c>
      <c r="P10" s="43">
        <f t="shared" si="3"/>
        <v>681.46864120999999</v>
      </c>
      <c r="Q10" s="100">
        <f t="shared" ref="Q10:Q24" si="7">SUM(E10:G10)*370+H10*18.61*12+J10*28.21*12+L10*70.06*12+N10*115.13*12+I10*15154+K10*33627+M10*98369</f>
        <v>4842.88</v>
      </c>
      <c r="R10" s="88">
        <f t="shared" si="6"/>
        <v>4161.4113587900001</v>
      </c>
    </row>
    <row r="11" spans="1:18">
      <c r="A11" s="114" t="s">
        <v>285</v>
      </c>
      <c r="B11" s="112" t="s">
        <v>258</v>
      </c>
      <c r="C11" s="87">
        <v>959815.98</v>
      </c>
      <c r="D11" s="94"/>
      <c r="E11" s="86"/>
      <c r="F11" s="90">
        <v>207</v>
      </c>
      <c r="G11" s="90"/>
      <c r="H11" s="90"/>
      <c r="I11" s="90">
        <v>1</v>
      </c>
      <c r="J11" s="90"/>
      <c r="K11" s="90"/>
      <c r="L11" s="90"/>
      <c r="M11" s="90"/>
      <c r="N11" s="90"/>
      <c r="O11" s="27">
        <f t="shared" si="5"/>
        <v>254063.28990599999</v>
      </c>
      <c r="P11" s="43">
        <f t="shared" si="3"/>
        <v>23653.292290248599</v>
      </c>
      <c r="Q11" s="100">
        <f t="shared" si="7"/>
        <v>91744</v>
      </c>
      <c r="R11" s="88">
        <f t="shared" si="6"/>
        <v>68090.707709751397</v>
      </c>
    </row>
    <row r="12" spans="1:18">
      <c r="A12" s="114" t="s">
        <v>286</v>
      </c>
      <c r="B12" s="112" t="s">
        <v>259</v>
      </c>
      <c r="C12" s="87">
        <v>103083.48</v>
      </c>
      <c r="D12" s="94"/>
      <c r="E12" s="86"/>
      <c r="F12" s="90">
        <v>67</v>
      </c>
      <c r="G12" s="90"/>
      <c r="H12" s="90"/>
      <c r="I12" s="90"/>
      <c r="J12" s="90"/>
      <c r="K12" s="90"/>
      <c r="L12" s="90"/>
      <c r="M12" s="90"/>
      <c r="N12" s="90"/>
      <c r="O12" s="27">
        <f t="shared" si="5"/>
        <v>27286.197155999998</v>
      </c>
      <c r="P12" s="43">
        <f t="shared" si="3"/>
        <v>2540.3449552235998</v>
      </c>
      <c r="Q12" s="100">
        <f t="shared" si="7"/>
        <v>24790</v>
      </c>
      <c r="R12" s="88">
        <f t="shared" si="6"/>
        <v>22249.655044776402</v>
      </c>
    </row>
    <row r="13" spans="1:18">
      <c r="A13" s="114" t="s">
        <v>287</v>
      </c>
      <c r="B13" s="112" t="s">
        <v>288</v>
      </c>
      <c r="C13" s="87">
        <v>231052.15</v>
      </c>
      <c r="D13" s="94"/>
      <c r="E13" s="86"/>
      <c r="F13" s="90">
        <v>52</v>
      </c>
      <c r="G13" s="90"/>
      <c r="H13" s="90"/>
      <c r="I13" s="90"/>
      <c r="J13" s="90"/>
      <c r="K13" s="90"/>
      <c r="L13" s="90"/>
      <c r="M13" s="90"/>
      <c r="N13" s="90"/>
      <c r="O13" s="27">
        <f t="shared" si="5"/>
        <v>61159.504105</v>
      </c>
      <c r="P13" s="43">
        <f t="shared" si="3"/>
        <v>5693.9498321755</v>
      </c>
      <c r="Q13" s="100">
        <f t="shared" si="7"/>
        <v>19240</v>
      </c>
      <c r="R13" s="88">
        <f t="shared" si="6"/>
        <v>13546.0501678245</v>
      </c>
    </row>
    <row r="14" spans="1:18">
      <c r="A14" s="114" t="s">
        <v>289</v>
      </c>
      <c r="B14" s="112" t="s">
        <v>290</v>
      </c>
      <c r="C14" s="87">
        <v>100692.02</v>
      </c>
      <c r="D14" s="94"/>
      <c r="E14" s="86"/>
      <c r="F14" s="90">
        <v>80</v>
      </c>
      <c r="G14" s="90"/>
      <c r="H14" s="90"/>
      <c r="I14" s="90"/>
      <c r="J14" s="90"/>
      <c r="K14" s="90"/>
      <c r="L14" s="90"/>
      <c r="M14" s="90"/>
      <c r="N14" s="90"/>
      <c r="O14" s="27">
        <f t="shared" si="5"/>
        <v>26653.177694000002</v>
      </c>
      <c r="P14" s="42">
        <f t="shared" si="3"/>
        <v>2481.4108433114002</v>
      </c>
      <c r="Q14" s="100">
        <f t="shared" si="7"/>
        <v>29600</v>
      </c>
      <c r="R14" s="88">
        <f t="shared" si="6"/>
        <v>27118.589156688598</v>
      </c>
    </row>
    <row r="15" spans="1:18">
      <c r="A15" s="114" t="s">
        <v>291</v>
      </c>
      <c r="B15" s="112" t="s">
        <v>292</v>
      </c>
      <c r="C15" s="87">
        <v>40400.78</v>
      </c>
      <c r="D15" s="94"/>
      <c r="E15" s="86"/>
      <c r="F15" s="90">
        <v>26</v>
      </c>
      <c r="G15" s="90"/>
      <c r="H15" s="90"/>
      <c r="I15" s="90"/>
      <c r="J15" s="90"/>
      <c r="K15" s="90"/>
      <c r="L15" s="90"/>
      <c r="M15" s="90"/>
      <c r="N15" s="90"/>
      <c r="O15" s="7">
        <f t="shared" si="5"/>
        <v>10694.086465999999</v>
      </c>
      <c r="P15" s="42">
        <f t="shared" si="3"/>
        <v>995.6194499845999</v>
      </c>
      <c r="Q15" s="100">
        <f t="shared" si="7"/>
        <v>9620</v>
      </c>
      <c r="R15" s="88">
        <f t="shared" si="6"/>
        <v>8624.3805500153994</v>
      </c>
    </row>
    <row r="16" spans="1:18">
      <c r="A16" s="114" t="s">
        <v>293</v>
      </c>
      <c r="B16" s="112" t="s">
        <v>294</v>
      </c>
      <c r="C16" s="87">
        <v>495242.69</v>
      </c>
      <c r="D16" s="94"/>
      <c r="E16" s="86"/>
      <c r="F16" s="90">
        <v>84</v>
      </c>
      <c r="G16" s="90">
        <v>5</v>
      </c>
      <c r="H16" s="90"/>
      <c r="I16" s="90"/>
      <c r="J16" s="90"/>
      <c r="K16" s="90"/>
      <c r="L16" s="90"/>
      <c r="M16" s="90"/>
      <c r="N16" s="90"/>
      <c r="O16" s="7">
        <f t="shared" si="5"/>
        <v>131090.740043</v>
      </c>
      <c r="P16" s="42">
        <f t="shared" si="3"/>
        <v>12204.5478980033</v>
      </c>
      <c r="Q16" s="100">
        <f t="shared" si="7"/>
        <v>32930</v>
      </c>
      <c r="R16" s="88">
        <f t="shared" si="6"/>
        <v>20725.4521019967</v>
      </c>
    </row>
    <row r="17" spans="1:21">
      <c r="A17" s="114" t="s">
        <v>295</v>
      </c>
      <c r="B17" s="112" t="s">
        <v>296</v>
      </c>
      <c r="C17" s="87">
        <v>177532.15</v>
      </c>
      <c r="D17" s="94"/>
      <c r="E17" s="86">
        <v>44</v>
      </c>
      <c r="F17" s="90">
        <v>2</v>
      </c>
      <c r="G17" s="90">
        <v>2</v>
      </c>
      <c r="H17" s="90"/>
      <c r="I17" s="90"/>
      <c r="J17" s="90"/>
      <c r="K17" s="90"/>
      <c r="L17" s="90"/>
      <c r="M17" s="90"/>
      <c r="N17" s="90"/>
      <c r="O17" s="7">
        <f t="shared" ref="O17:O22" si="8">C17*0.2647</f>
        <v>46992.760104999994</v>
      </c>
      <c r="P17" s="42">
        <f t="shared" si="3"/>
        <v>4375.0259657754996</v>
      </c>
      <c r="Q17" s="100">
        <f t="shared" ref="Q17:Q22" si="9">SUM(E17:G17)*370+H17*18.61*12+J17*28.21*12+L17*70.06*12+N17*115.13*12+I17*15154+K17*33627+M17*98369</f>
        <v>17760</v>
      </c>
      <c r="R17" s="88">
        <f t="shared" ref="R17:R22" si="10">Q17-P17</f>
        <v>13384.9740342245</v>
      </c>
    </row>
    <row r="18" spans="1:21">
      <c r="A18" s="114" t="s">
        <v>102</v>
      </c>
      <c r="B18" s="112" t="s">
        <v>297</v>
      </c>
      <c r="C18" s="87">
        <v>1266018.97</v>
      </c>
      <c r="D18" s="94"/>
      <c r="E18" s="86">
        <v>10</v>
      </c>
      <c r="F18" s="90">
        <v>98</v>
      </c>
      <c r="G18" s="90"/>
      <c r="H18" s="90"/>
      <c r="I18" s="90"/>
      <c r="J18" s="90"/>
      <c r="K18" s="90"/>
      <c r="L18" s="90"/>
      <c r="M18" s="90"/>
      <c r="N18" s="90"/>
      <c r="O18" s="7">
        <f t="shared" si="8"/>
        <v>335115.22135899996</v>
      </c>
      <c r="P18" s="42">
        <f t="shared" si="3"/>
        <v>31199.227108522897</v>
      </c>
      <c r="Q18" s="100">
        <f t="shared" si="9"/>
        <v>39960</v>
      </c>
      <c r="R18" s="88">
        <f t="shared" si="10"/>
        <v>8760.7728914771033</v>
      </c>
    </row>
    <row r="19" spans="1:21">
      <c r="A19" s="114" t="s">
        <v>51</v>
      </c>
      <c r="B19" s="112" t="s">
        <v>298</v>
      </c>
      <c r="C19" s="87">
        <v>135048.12</v>
      </c>
      <c r="D19" s="94"/>
      <c r="E19" s="86">
        <v>30</v>
      </c>
      <c r="F19" s="90">
        <v>28</v>
      </c>
      <c r="G19" s="90">
        <v>2</v>
      </c>
      <c r="H19" s="90"/>
      <c r="I19" s="90"/>
      <c r="J19" s="90"/>
      <c r="K19" s="90"/>
      <c r="L19" s="90"/>
      <c r="M19" s="90"/>
      <c r="N19" s="90"/>
      <c r="O19" s="7">
        <f t="shared" si="8"/>
        <v>35747.237364000001</v>
      </c>
      <c r="P19" s="42">
        <f t="shared" si="3"/>
        <v>3328.0677985883999</v>
      </c>
      <c r="Q19" s="100">
        <f t="shared" si="9"/>
        <v>22200</v>
      </c>
      <c r="R19" s="88">
        <f t="shared" si="10"/>
        <v>18871.932201411601</v>
      </c>
    </row>
    <row r="20" spans="1:21">
      <c r="A20" s="114" t="s">
        <v>93</v>
      </c>
      <c r="B20" s="112" t="s">
        <v>299</v>
      </c>
      <c r="C20" s="87">
        <v>358685.72</v>
      </c>
      <c r="D20" s="94"/>
      <c r="E20" s="86">
        <v>40</v>
      </c>
      <c r="F20" s="90">
        <v>5</v>
      </c>
      <c r="G20" s="90">
        <v>3</v>
      </c>
      <c r="H20" s="90"/>
      <c r="I20" s="90"/>
      <c r="J20" s="90"/>
      <c r="K20" s="90">
        <v>2</v>
      </c>
      <c r="L20" s="90"/>
      <c r="M20" s="90"/>
      <c r="N20" s="90"/>
      <c r="O20" s="7">
        <f t="shared" si="8"/>
        <v>94944.110083999985</v>
      </c>
      <c r="P20" s="42">
        <f t="shared" si="3"/>
        <v>8839.2966488203983</v>
      </c>
      <c r="Q20" s="100">
        <f t="shared" si="9"/>
        <v>85014</v>
      </c>
      <c r="R20" s="88">
        <f t="shared" si="10"/>
        <v>76174.703351179603</v>
      </c>
    </row>
    <row r="21" spans="1:21">
      <c r="A21" s="114" t="s">
        <v>58</v>
      </c>
      <c r="B21" s="112" t="s">
        <v>300</v>
      </c>
      <c r="C21" s="87">
        <v>465345.96</v>
      </c>
      <c r="D21" s="94"/>
      <c r="E21" s="86">
        <v>68</v>
      </c>
      <c r="F21" s="90">
        <v>7</v>
      </c>
      <c r="G21" s="90"/>
      <c r="H21" s="90"/>
      <c r="I21" s="90"/>
      <c r="J21" s="90"/>
      <c r="K21" s="90">
        <v>1</v>
      </c>
      <c r="L21" s="90"/>
      <c r="M21" s="90"/>
      <c r="N21" s="90"/>
      <c r="O21" s="7">
        <f t="shared" si="8"/>
        <v>123177.075612</v>
      </c>
      <c r="P21" s="42">
        <f t="shared" si="3"/>
        <v>11467.7857394772</v>
      </c>
      <c r="Q21" s="100">
        <f t="shared" si="9"/>
        <v>61377</v>
      </c>
      <c r="R21" s="88">
        <f t="shared" si="10"/>
        <v>49909.2142605228</v>
      </c>
    </row>
    <row r="22" spans="1:21" ht="15.75" thickBot="1">
      <c r="A22" s="125" t="s">
        <v>47</v>
      </c>
      <c r="B22" s="126" t="s">
        <v>301</v>
      </c>
      <c r="C22" s="127">
        <v>266251.65000000002</v>
      </c>
      <c r="D22" s="128"/>
      <c r="E22" s="129">
        <v>72</v>
      </c>
      <c r="F22" s="130">
        <v>7</v>
      </c>
      <c r="G22" s="130"/>
      <c r="H22" s="130"/>
      <c r="I22" s="130"/>
      <c r="J22" s="130"/>
      <c r="K22" s="130"/>
      <c r="L22" s="130"/>
      <c r="M22" s="130"/>
      <c r="N22" s="130"/>
      <c r="O22" s="7">
        <f t="shared" si="8"/>
        <v>70476.811755000002</v>
      </c>
      <c r="P22" s="42">
        <f t="shared" si="3"/>
        <v>6561.3911743905001</v>
      </c>
      <c r="Q22" s="100">
        <f t="shared" si="9"/>
        <v>29230</v>
      </c>
      <c r="R22" s="88">
        <f t="shared" si="10"/>
        <v>22668.608825609499</v>
      </c>
    </row>
    <row r="23" spans="1:21" ht="26.25" customHeight="1" thickBot="1">
      <c r="A23" s="182" t="s">
        <v>268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4"/>
    </row>
    <row r="24" spans="1:21" ht="30">
      <c r="A24" s="144" t="s">
        <v>278</v>
      </c>
      <c r="B24" s="145" t="s">
        <v>302</v>
      </c>
      <c r="C24" s="84">
        <v>1059463</v>
      </c>
      <c r="D24" s="93">
        <v>-1059463</v>
      </c>
      <c r="E24" s="83"/>
      <c r="F24" s="89"/>
      <c r="G24" s="89"/>
      <c r="H24" s="89"/>
      <c r="I24" s="89"/>
      <c r="J24" s="89"/>
      <c r="K24" s="89"/>
      <c r="L24" s="89"/>
      <c r="M24" s="89"/>
      <c r="N24" s="89"/>
      <c r="O24" s="146">
        <f>(C24+D24)*0.2647</f>
        <v>0</v>
      </c>
      <c r="P24" s="147">
        <f t="shared" ref="P24:P27" si="11">O24*0.0931</f>
        <v>0</v>
      </c>
      <c r="Q24" s="99">
        <f t="shared" si="7"/>
        <v>0</v>
      </c>
      <c r="R24" s="85">
        <f t="shared" si="6"/>
        <v>0</v>
      </c>
      <c r="U24" s="14"/>
    </row>
    <row r="25" spans="1:21">
      <c r="A25" s="148" t="s">
        <v>303</v>
      </c>
      <c r="B25" s="149" t="s">
        <v>304</v>
      </c>
      <c r="C25" s="87">
        <v>651749</v>
      </c>
      <c r="D25" s="94">
        <v>0</v>
      </c>
      <c r="E25" s="86"/>
      <c r="F25" s="90"/>
      <c r="G25" s="90"/>
      <c r="H25" s="90"/>
      <c r="I25" s="90"/>
      <c r="J25" s="90"/>
      <c r="K25" s="90"/>
      <c r="L25" s="90"/>
      <c r="M25" s="90"/>
      <c r="N25" s="90"/>
      <c r="O25" s="150">
        <f t="shared" ref="O25:O26" si="12">(C25+D25)*0.2647</f>
        <v>172517.96030000001</v>
      </c>
      <c r="P25" s="42">
        <f t="shared" si="11"/>
        <v>16061.422103930001</v>
      </c>
      <c r="Q25" s="100">
        <f t="shared" ref="Q25:Q27" si="13">SUM(E25:G25)*370+H25*18.61*12+J25*28.21*12+L25*70.06*12+N25*115.13*12+I25*15154+K25*33627+M25*98369</f>
        <v>0</v>
      </c>
      <c r="R25" s="88">
        <f t="shared" ref="R25:R27" si="14">Q25-P25</f>
        <v>-16061.422103930001</v>
      </c>
    </row>
    <row r="26" spans="1:21">
      <c r="A26" s="114" t="s">
        <v>305</v>
      </c>
      <c r="B26" s="151" t="s">
        <v>306</v>
      </c>
      <c r="C26" s="94">
        <v>68537.149999999994</v>
      </c>
      <c r="D26" s="152">
        <v>0</v>
      </c>
      <c r="E26" s="154"/>
      <c r="F26" s="154"/>
      <c r="G26" s="154"/>
      <c r="H26" s="154"/>
      <c r="I26" s="154"/>
      <c r="J26" s="154"/>
      <c r="K26" s="154"/>
      <c r="L26" s="154"/>
      <c r="M26" s="154"/>
      <c r="N26" s="90"/>
      <c r="O26" s="150">
        <f t="shared" si="12"/>
        <v>18141.783604999997</v>
      </c>
      <c r="P26" s="42">
        <f t="shared" si="11"/>
        <v>1689.0000536254997</v>
      </c>
      <c r="Q26" s="100">
        <f t="shared" si="13"/>
        <v>0</v>
      </c>
      <c r="R26" s="88">
        <f t="shared" si="14"/>
        <v>-1689.0000536254997</v>
      </c>
    </row>
    <row r="27" spans="1:21" ht="15.75" thickBot="1">
      <c r="A27" s="52" t="s">
        <v>236</v>
      </c>
      <c r="B27" s="113" t="s">
        <v>307</v>
      </c>
      <c r="C27" s="82">
        <v>629858.36</v>
      </c>
      <c r="D27" s="95"/>
      <c r="E27" s="81"/>
      <c r="F27" s="91"/>
      <c r="G27" s="91"/>
      <c r="H27" s="91"/>
      <c r="I27" s="91"/>
      <c r="J27" s="91"/>
      <c r="K27" s="91"/>
      <c r="L27" s="91"/>
      <c r="M27" s="91"/>
      <c r="N27" s="91"/>
      <c r="O27" s="98">
        <f t="shared" ref="O27" si="15">C27*0.2647</f>
        <v>166723.50789199999</v>
      </c>
      <c r="P27" s="35">
        <f t="shared" si="11"/>
        <v>15521.9585847452</v>
      </c>
      <c r="Q27" s="153">
        <f t="shared" si="13"/>
        <v>0</v>
      </c>
      <c r="R27" s="18">
        <f t="shared" si="14"/>
        <v>-15521.9585847452</v>
      </c>
    </row>
    <row r="28" spans="1:21">
      <c r="Q28" s="131"/>
      <c r="R28" s="132"/>
    </row>
    <row r="29" spans="1:21" ht="15.75" thickBot="1">
      <c r="A29" s="143" t="s">
        <v>308</v>
      </c>
      <c r="C29" s="14"/>
      <c r="D29" s="14"/>
      <c r="P29" s="12"/>
      <c r="Q29" s="155" t="s">
        <v>275</v>
      </c>
      <c r="R29" s="156">
        <f>SUM(R7:R27)</f>
        <v>428761.48200998036</v>
      </c>
    </row>
    <row r="33" spans="15:18">
      <c r="O33" s="11"/>
      <c r="P33" s="11"/>
      <c r="Q33" s="11"/>
      <c r="R33" s="11"/>
    </row>
  </sheetData>
  <mergeCells count="1">
    <mergeCell ref="A23:R2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ace10e6-8c8a-46b5-9435-807f619c65c5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8EEF99A910FC488C92A80D3B9E5198" ma:contentTypeVersion="14" ma:contentTypeDescription="Create a new document." ma:contentTypeScope="" ma:versionID="2c94477e421f5698e22e6ab417e97f5e">
  <xsd:schema xmlns:xsd="http://www.w3.org/2001/XMLSchema" xmlns:xs="http://www.w3.org/2001/XMLSchema" xmlns:p="http://schemas.microsoft.com/office/2006/metadata/properties" xmlns:ns3="412bcd4c-0868-410f-b8bb-c565c28fdd91" targetNamespace="http://schemas.microsoft.com/office/2006/metadata/properties" ma:root="true" ma:fieldsID="5f2687498251f5f6a6915ee0ad52544c" ns3:_="">
    <xsd:import namespace="412bcd4c-0868-410f-b8bb-c565c28fdd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bcd4c-0868-410f-b8bb-c565c28fdd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FC3419-8483-498D-AD04-6CBF44832B13}"/>
</file>

<file path=customXml/itemProps2.xml><?xml version="1.0" encoding="utf-8"?>
<ds:datastoreItem xmlns:ds="http://schemas.openxmlformats.org/officeDocument/2006/customXml" ds:itemID="{800F798C-716C-4AB3-8B5D-0DA26251531F}"/>
</file>

<file path=customXml/itemProps3.xml><?xml version="1.0" encoding="utf-8"?>
<ds:datastoreItem xmlns:ds="http://schemas.openxmlformats.org/officeDocument/2006/customXml" ds:itemID="{2BC11987-1E19-4432-A542-1C7D28129944}"/>
</file>

<file path=customXml/itemProps4.xml><?xml version="1.0" encoding="utf-8"?>
<ds:datastoreItem xmlns:ds="http://schemas.openxmlformats.org/officeDocument/2006/customXml" ds:itemID="{B6832B99-CEDB-466C-8A92-9F695FE19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Suez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Birkenstein, Katie</dc:creator>
  <cp:keywords/>
  <dc:description/>
  <cp:lastModifiedBy>Cary, Jarmila</cp:lastModifiedBy>
  <cp:revision/>
  <dcterms:created xsi:type="dcterms:W3CDTF">2019-06-11T16:33:42Z</dcterms:created>
  <dcterms:modified xsi:type="dcterms:W3CDTF">2020-06-17T18:54:37Z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0x010100178EEF99A910FC488C92A80D3B9E5198</vt:lpwstr>
  </property>
</Properties>
</file>